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Bilan" sheetId="4" r:id="rId1"/>
    <sheet name="Jan20" sheetId="14" r:id="rId2"/>
    <sheet name="Fev20" sheetId="15" r:id="rId3"/>
    <sheet name="Mar20" sheetId="16" r:id="rId4"/>
    <sheet name="Avr20" sheetId="13" r:id="rId5"/>
    <sheet name="Mai20" sheetId="10" r:id="rId6"/>
    <sheet name="Juin20" sheetId="12" r:id="rId7"/>
    <sheet name="Jui20" sheetId="9" r:id="rId8"/>
    <sheet name="Aout20" sheetId="8" r:id="rId9"/>
    <sheet name="Sep20" sheetId="7" r:id="rId10"/>
    <sheet name="Oct20" sheetId="11" r:id="rId11"/>
    <sheet name="Nov20" sheetId="6" r:id="rId12"/>
    <sheet name="Dec20" sheetId="5" r:id="rId13"/>
    <sheet name="Jan21" sheetId="1" r:id="rId14"/>
    <sheet name="Fev21" sheetId="20" r:id="rId15"/>
    <sheet name="Mar21" sheetId="19" r:id="rId16"/>
    <sheet name="Avr21" sheetId="18" r:id="rId17"/>
    <sheet name="Mai21" sheetId="17" r:id="rId18"/>
  </sheets>
  <calcPr calcId="144525"/>
</workbook>
</file>

<file path=xl/calcChain.xml><?xml version="1.0" encoding="utf-8"?>
<calcChain xmlns="http://schemas.openxmlformats.org/spreadsheetml/2006/main">
  <c r="B2" i="4" l="1"/>
  <c r="C2" i="4"/>
  <c r="D2" i="4"/>
  <c r="E2" i="4"/>
  <c r="F2" i="4"/>
  <c r="G2" i="4"/>
  <c r="H2" i="4"/>
  <c r="I2" i="4"/>
  <c r="B3" i="4"/>
  <c r="C3" i="4"/>
  <c r="D3" i="4"/>
  <c r="E3" i="4"/>
  <c r="F3" i="4"/>
  <c r="G3" i="4"/>
  <c r="H3" i="4"/>
  <c r="I3" i="4"/>
  <c r="B4" i="4"/>
  <c r="C4" i="4"/>
  <c r="D4" i="4"/>
  <c r="E4" i="4"/>
  <c r="F4" i="4"/>
  <c r="G4" i="4"/>
  <c r="H4" i="4"/>
  <c r="I4" i="4"/>
  <c r="B5" i="4"/>
  <c r="C5" i="4"/>
  <c r="D5" i="4"/>
  <c r="E5" i="4"/>
  <c r="F5" i="4"/>
  <c r="G5" i="4"/>
  <c r="H5" i="4"/>
  <c r="I5" i="4"/>
  <c r="B6" i="4"/>
  <c r="C6" i="4"/>
  <c r="D6" i="4"/>
  <c r="E6" i="4"/>
  <c r="F6" i="4"/>
  <c r="G6" i="4"/>
  <c r="H6" i="4"/>
  <c r="I6" i="4"/>
  <c r="B7" i="4"/>
  <c r="C7" i="4"/>
  <c r="D7" i="4"/>
  <c r="E7" i="4"/>
  <c r="F7" i="4"/>
  <c r="G7" i="4"/>
  <c r="H7" i="4"/>
  <c r="I7" i="4"/>
  <c r="B8" i="4"/>
  <c r="C8" i="4"/>
  <c r="E8" i="4"/>
  <c r="B9" i="4"/>
  <c r="C9" i="4"/>
  <c r="D9" i="4"/>
  <c r="E9" i="4"/>
  <c r="F9" i="4"/>
  <c r="G9" i="4"/>
  <c r="H9" i="4"/>
  <c r="I9" i="4"/>
  <c r="B10" i="4"/>
  <c r="C10" i="4"/>
  <c r="D10" i="4"/>
  <c r="E10" i="4"/>
  <c r="F10" i="4"/>
  <c r="G10" i="4"/>
  <c r="H10" i="4"/>
  <c r="I10" i="4"/>
  <c r="B11" i="4"/>
  <c r="C11" i="4"/>
  <c r="D11" i="4"/>
  <c r="E11" i="4"/>
  <c r="F11" i="4"/>
  <c r="G11" i="4"/>
  <c r="H11" i="4"/>
  <c r="I11" i="4"/>
  <c r="B12" i="4"/>
  <c r="C12" i="4"/>
  <c r="D12" i="4"/>
  <c r="E12" i="4"/>
  <c r="F12" i="4"/>
  <c r="G12" i="4"/>
  <c r="H12" i="4"/>
  <c r="I12" i="4"/>
  <c r="B13" i="4"/>
  <c r="C13" i="4"/>
  <c r="D13" i="4"/>
  <c r="E13" i="4"/>
  <c r="F13" i="4"/>
  <c r="G13" i="4"/>
  <c r="H13" i="4"/>
  <c r="I13" i="4"/>
  <c r="B14" i="4"/>
  <c r="C14" i="4"/>
  <c r="D14" i="4"/>
  <c r="E14" i="4"/>
  <c r="F14" i="4"/>
  <c r="G14" i="4"/>
  <c r="H14" i="4"/>
  <c r="I14" i="4"/>
  <c r="B15" i="4"/>
  <c r="C15" i="4"/>
  <c r="D15" i="4"/>
  <c r="E15" i="4"/>
  <c r="F15" i="4"/>
  <c r="G15" i="4"/>
  <c r="H15" i="4"/>
  <c r="I15" i="4"/>
  <c r="B16" i="4"/>
  <c r="C16" i="4"/>
  <c r="D16" i="4"/>
  <c r="E16" i="4"/>
  <c r="F16" i="4"/>
  <c r="G16" i="4"/>
  <c r="H16" i="4"/>
  <c r="I16" i="4"/>
  <c r="B17" i="4"/>
  <c r="C17" i="4"/>
  <c r="D17" i="4"/>
  <c r="E17" i="4"/>
  <c r="F17" i="4"/>
  <c r="G17" i="4"/>
  <c r="H17" i="4"/>
  <c r="I17" i="4"/>
  <c r="B18" i="4"/>
  <c r="C18" i="4"/>
  <c r="D18" i="4"/>
  <c r="E18" i="4"/>
  <c r="F18" i="4"/>
  <c r="G18" i="4"/>
  <c r="H18" i="4"/>
  <c r="I18" i="4"/>
  <c r="F16" i="14"/>
  <c r="F16" i="20" l="1"/>
  <c r="M13" i="20"/>
  <c r="L13" i="20"/>
  <c r="L12" i="20"/>
  <c r="M12" i="20" s="1"/>
  <c r="M11" i="20"/>
  <c r="L11" i="20"/>
  <c r="L10" i="20"/>
  <c r="M10" i="20" s="1"/>
  <c r="L9" i="20"/>
  <c r="M9" i="20" s="1"/>
  <c r="L8" i="20"/>
  <c r="M8" i="20" s="1"/>
  <c r="L7" i="20"/>
  <c r="M7" i="20" s="1"/>
  <c r="N6" i="20"/>
  <c r="J10" i="20" s="1"/>
  <c r="M6" i="20"/>
  <c r="L6" i="20"/>
  <c r="L5" i="20"/>
  <c r="M5" i="20" s="1"/>
  <c r="M4" i="20"/>
  <c r="L4" i="20"/>
  <c r="L3" i="20"/>
  <c r="M3" i="20" s="1"/>
  <c r="L2" i="20"/>
  <c r="M2" i="20" s="1"/>
  <c r="C2" i="20"/>
  <c r="F15" i="20" s="1"/>
  <c r="F17" i="20" s="1"/>
  <c r="F16" i="19"/>
  <c r="J10" i="19"/>
  <c r="M5" i="19"/>
  <c r="L5" i="19"/>
  <c r="L4" i="19"/>
  <c r="M4" i="19" s="1"/>
  <c r="L3" i="19"/>
  <c r="M3" i="19" s="1"/>
  <c r="L2" i="19"/>
  <c r="M2" i="19" s="1"/>
  <c r="C2" i="19"/>
  <c r="F16" i="18"/>
  <c r="L13" i="18"/>
  <c r="M13" i="18" s="1"/>
  <c r="L12" i="18"/>
  <c r="M12" i="18" s="1"/>
  <c r="L11" i="18"/>
  <c r="M11" i="18" s="1"/>
  <c r="L10" i="18"/>
  <c r="M10" i="18" s="1"/>
  <c r="L9" i="18"/>
  <c r="M9" i="18" s="1"/>
  <c r="L8" i="18"/>
  <c r="M8" i="18" s="1"/>
  <c r="L7" i="18"/>
  <c r="M7" i="18" s="1"/>
  <c r="N6" i="18"/>
  <c r="J10" i="18" s="1"/>
  <c r="L6" i="18"/>
  <c r="M6" i="18" s="1"/>
  <c r="L5" i="18"/>
  <c r="M5" i="18" s="1"/>
  <c r="L4" i="18"/>
  <c r="M4" i="18" s="1"/>
  <c r="L3" i="18"/>
  <c r="M3" i="18" s="1"/>
  <c r="L2" i="18"/>
  <c r="M2" i="18" s="1"/>
  <c r="C2" i="18"/>
  <c r="F15" i="18" s="1"/>
  <c r="F16" i="17"/>
  <c r="J10" i="17"/>
  <c r="L2" i="17"/>
  <c r="M2" i="17" s="1"/>
  <c r="C2" i="17"/>
  <c r="F15" i="17" s="1"/>
  <c r="F16" i="16"/>
  <c r="J10" i="16"/>
  <c r="L3" i="16"/>
  <c r="M3" i="16" s="1"/>
  <c r="C3" i="16"/>
  <c r="L2" i="16"/>
  <c r="M2" i="16" s="1"/>
  <c r="C2" i="16"/>
  <c r="F2" i="16" s="1"/>
  <c r="F16" i="15"/>
  <c r="J10" i="15"/>
  <c r="L4" i="15"/>
  <c r="M4" i="15" s="1"/>
  <c r="C4" i="15"/>
  <c r="F4" i="15" s="1"/>
  <c r="L3" i="15"/>
  <c r="M3" i="15" s="1"/>
  <c r="C3" i="15"/>
  <c r="L2" i="15"/>
  <c r="M2" i="15" s="1"/>
  <c r="C2" i="15"/>
  <c r="F2" i="15" s="1"/>
  <c r="J10" i="14"/>
  <c r="C3" i="14"/>
  <c r="F3" i="14" s="1"/>
  <c r="L3" i="14"/>
  <c r="M3" i="14" s="1"/>
  <c r="C2" i="14"/>
  <c r="F2" i="14" s="1"/>
  <c r="F15" i="14"/>
  <c r="F16" i="13"/>
  <c r="L7" i="13"/>
  <c r="M7" i="13" s="1"/>
  <c r="C7" i="13"/>
  <c r="F7" i="13" s="1"/>
  <c r="J10" i="13"/>
  <c r="L6" i="13"/>
  <c r="M6" i="13" s="1"/>
  <c r="C6" i="13"/>
  <c r="F6" i="13" s="1"/>
  <c r="L5" i="13"/>
  <c r="M5" i="13" s="1"/>
  <c r="C5" i="13"/>
  <c r="F5" i="13" s="1"/>
  <c r="L4" i="13"/>
  <c r="M4" i="13" s="1"/>
  <c r="C4" i="13"/>
  <c r="F4" i="13" s="1"/>
  <c r="L3" i="13"/>
  <c r="M3" i="13" s="1"/>
  <c r="C3" i="13"/>
  <c r="F3" i="13" s="1"/>
  <c r="L2" i="13"/>
  <c r="M2" i="13" s="1"/>
  <c r="C2" i="13"/>
  <c r="F16" i="12"/>
  <c r="J10" i="12"/>
  <c r="L3" i="12"/>
  <c r="M3" i="12" s="1"/>
  <c r="C3" i="12"/>
  <c r="F3" i="12" s="1"/>
  <c r="L2" i="12"/>
  <c r="M2" i="12" s="1"/>
  <c r="C2" i="12"/>
  <c r="F2" i="12" s="1"/>
  <c r="F16" i="11"/>
  <c r="L7" i="11"/>
  <c r="M7" i="11" s="1"/>
  <c r="C7" i="11"/>
  <c r="F7" i="11" s="1"/>
  <c r="N6" i="11"/>
  <c r="J10" i="11" s="1"/>
  <c r="L6" i="11"/>
  <c r="M6" i="11" s="1"/>
  <c r="C6" i="11"/>
  <c r="F6" i="11" s="1"/>
  <c r="L5" i="11"/>
  <c r="M5" i="11" s="1"/>
  <c r="C5" i="11"/>
  <c r="F5" i="11" s="1"/>
  <c r="L4" i="11"/>
  <c r="M4" i="11" s="1"/>
  <c r="C4" i="11"/>
  <c r="F4" i="11" s="1"/>
  <c r="L3" i="11"/>
  <c r="M3" i="11" s="1"/>
  <c r="C3" i="11"/>
  <c r="F3" i="11" s="1"/>
  <c r="L2" i="11"/>
  <c r="M2" i="11" s="1"/>
  <c r="C2" i="11"/>
  <c r="F16" i="10"/>
  <c r="L13" i="10"/>
  <c r="M13" i="10" s="1"/>
  <c r="C13" i="10"/>
  <c r="F13" i="10" s="1"/>
  <c r="L12" i="10"/>
  <c r="M12" i="10" s="1"/>
  <c r="C12" i="10"/>
  <c r="F12" i="10" s="1"/>
  <c r="M11" i="10"/>
  <c r="L11" i="10"/>
  <c r="C11" i="10"/>
  <c r="F11" i="10" s="1"/>
  <c r="L10" i="10"/>
  <c r="M10" i="10" s="1"/>
  <c r="C10" i="10"/>
  <c r="F10" i="10" s="1"/>
  <c r="L9" i="10"/>
  <c r="M9" i="10" s="1"/>
  <c r="C9" i="10"/>
  <c r="F9" i="10" s="1"/>
  <c r="L8" i="10"/>
  <c r="M8" i="10" s="1"/>
  <c r="C8" i="10"/>
  <c r="F8" i="10" s="1"/>
  <c r="L7" i="10"/>
  <c r="M7" i="10" s="1"/>
  <c r="C7" i="10"/>
  <c r="F7" i="10" s="1"/>
  <c r="N6" i="10"/>
  <c r="J10" i="10" s="1"/>
  <c r="L6" i="10"/>
  <c r="M6" i="10" s="1"/>
  <c r="C6" i="10"/>
  <c r="F6" i="10" s="1"/>
  <c r="L5" i="10"/>
  <c r="M5" i="10" s="1"/>
  <c r="C5" i="10"/>
  <c r="F5" i="10" s="1"/>
  <c r="M4" i="10"/>
  <c r="L4" i="10"/>
  <c r="C4" i="10"/>
  <c r="F4" i="10" s="1"/>
  <c r="L3" i="10"/>
  <c r="M3" i="10" s="1"/>
  <c r="C3" i="10"/>
  <c r="F3" i="10" s="1"/>
  <c r="L2" i="10"/>
  <c r="M2" i="10" s="1"/>
  <c r="C2" i="10"/>
  <c r="F15" i="10" s="1"/>
  <c r="F17" i="10" s="1"/>
  <c r="F16" i="9"/>
  <c r="J10" i="9"/>
  <c r="L2" i="9"/>
  <c r="M2" i="9" s="1"/>
  <c r="C2" i="9"/>
  <c r="F16" i="8"/>
  <c r="J10" i="8"/>
  <c r="L2" i="8"/>
  <c r="M2" i="8" s="1"/>
  <c r="C2" i="8"/>
  <c r="F15" i="8" s="1"/>
  <c r="F16" i="7"/>
  <c r="J10" i="7"/>
  <c r="L2" i="7"/>
  <c r="M2" i="7" s="1"/>
  <c r="C2" i="7"/>
  <c r="F2" i="7" s="1"/>
  <c r="F16" i="6"/>
  <c r="L13" i="6"/>
  <c r="M13" i="6" s="1"/>
  <c r="L12" i="6"/>
  <c r="M12" i="6" s="1"/>
  <c r="L11" i="6"/>
  <c r="M11" i="6" s="1"/>
  <c r="C11" i="6"/>
  <c r="F11" i="6" s="1"/>
  <c r="L10" i="6"/>
  <c r="M10" i="6" s="1"/>
  <c r="C10" i="6"/>
  <c r="F10" i="6" s="1"/>
  <c r="L9" i="6"/>
  <c r="M9" i="6" s="1"/>
  <c r="C9" i="6"/>
  <c r="F9" i="6" s="1"/>
  <c r="L8" i="6"/>
  <c r="M8" i="6" s="1"/>
  <c r="C8" i="6"/>
  <c r="F8" i="6" s="1"/>
  <c r="L7" i="6"/>
  <c r="M7" i="6" s="1"/>
  <c r="C7" i="6"/>
  <c r="F7" i="6" s="1"/>
  <c r="N6" i="6"/>
  <c r="J10" i="6" s="1"/>
  <c r="L6" i="6"/>
  <c r="M6" i="6" s="1"/>
  <c r="C6" i="6"/>
  <c r="F6" i="6" s="1"/>
  <c r="L5" i="6"/>
  <c r="M5" i="6" s="1"/>
  <c r="C5" i="6"/>
  <c r="F5" i="6" s="1"/>
  <c r="L4" i="6"/>
  <c r="M4" i="6" s="1"/>
  <c r="C4" i="6"/>
  <c r="F4" i="6" s="1"/>
  <c r="L3" i="6"/>
  <c r="M3" i="6" s="1"/>
  <c r="C3" i="6"/>
  <c r="F3" i="6" s="1"/>
  <c r="L2" i="6"/>
  <c r="M2" i="6" s="1"/>
  <c r="C2" i="6"/>
  <c r="F16" i="5"/>
  <c r="J10" i="5"/>
  <c r="L5" i="5"/>
  <c r="M5" i="5" s="1"/>
  <c r="C5" i="5"/>
  <c r="F5" i="5" s="1"/>
  <c r="L4" i="5"/>
  <c r="M4" i="5" s="1"/>
  <c r="C4" i="5"/>
  <c r="F4" i="5" s="1"/>
  <c r="L3" i="5"/>
  <c r="M3" i="5" s="1"/>
  <c r="C3" i="5"/>
  <c r="F3" i="5" s="1"/>
  <c r="M2" i="5"/>
  <c r="L2" i="5"/>
  <c r="C2" i="5"/>
  <c r="F17" i="17" l="1"/>
  <c r="F17" i="18"/>
  <c r="F15" i="11"/>
  <c r="F17" i="11" s="1"/>
  <c r="J9" i="8"/>
  <c r="J9" i="20"/>
  <c r="J9" i="18"/>
  <c r="J9" i="17"/>
  <c r="F15" i="19"/>
  <c r="F17" i="19" s="1"/>
  <c r="J9" i="19"/>
  <c r="F15" i="5"/>
  <c r="F17" i="5" s="1"/>
  <c r="F15" i="6"/>
  <c r="F17" i="6" s="1"/>
  <c r="J9" i="6"/>
  <c r="J9" i="11"/>
  <c r="J9" i="7"/>
  <c r="F14" i="7"/>
  <c r="J8" i="7" s="1"/>
  <c r="F17" i="8"/>
  <c r="F2" i="8"/>
  <c r="F14" i="8" s="1"/>
  <c r="F15" i="9"/>
  <c r="F17" i="9" s="1"/>
  <c r="J9" i="9"/>
  <c r="F14" i="12"/>
  <c r="J9" i="12"/>
  <c r="J9" i="10"/>
  <c r="J9" i="13"/>
  <c r="F15" i="13"/>
  <c r="F17" i="13" s="1"/>
  <c r="F2" i="13"/>
  <c r="F14" i="13" s="1"/>
  <c r="F15" i="16"/>
  <c r="F17" i="16" s="1"/>
  <c r="F15" i="15"/>
  <c r="F17" i="15" s="1"/>
  <c r="J9" i="14"/>
  <c r="F17" i="14"/>
  <c r="F2" i="20"/>
  <c r="F14" i="20" s="1"/>
  <c r="F2" i="19"/>
  <c r="F14" i="19" s="1"/>
  <c r="F2" i="18"/>
  <c r="F14" i="18" s="1"/>
  <c r="F2" i="17"/>
  <c r="F14" i="17" s="1"/>
  <c r="J9" i="16"/>
  <c r="F3" i="16"/>
  <c r="F14" i="16" s="1"/>
  <c r="J9" i="15"/>
  <c r="F3" i="15"/>
  <c r="F14" i="15" s="1"/>
  <c r="F14" i="14"/>
  <c r="F15" i="12"/>
  <c r="F17" i="12" s="1"/>
  <c r="F2" i="11"/>
  <c r="F14" i="11" s="1"/>
  <c r="F2" i="10"/>
  <c r="F14" i="10" s="1"/>
  <c r="F2" i="9"/>
  <c r="F14" i="9" s="1"/>
  <c r="F15" i="7"/>
  <c r="F17" i="7" s="1"/>
  <c r="F2" i="6"/>
  <c r="F14" i="6" s="1"/>
  <c r="J9" i="5"/>
  <c r="F2" i="5"/>
  <c r="F14" i="5" s="1"/>
  <c r="F16" i="1"/>
  <c r="J10" i="1"/>
  <c r="L2" i="1"/>
  <c r="M2" i="1" s="1"/>
  <c r="C2" i="1"/>
  <c r="F2" i="1" s="1"/>
  <c r="J9" i="1" l="1"/>
  <c r="J16" i="7"/>
  <c r="J20" i="7" s="1"/>
  <c r="J19" i="12"/>
  <c r="J8" i="12"/>
  <c r="J16" i="12" s="1"/>
  <c r="J19" i="7"/>
  <c r="J8" i="20"/>
  <c r="J16" i="20" s="1"/>
  <c r="J19" i="20"/>
  <c r="J19" i="19"/>
  <c r="J8" i="19"/>
  <c r="J16" i="19" s="1"/>
  <c r="J8" i="18"/>
  <c r="J16" i="18" s="1"/>
  <c r="J19" i="18"/>
  <c r="J8" i="17"/>
  <c r="J16" i="17" s="1"/>
  <c r="J20" i="17" s="1"/>
  <c r="J19" i="17"/>
  <c r="J19" i="16"/>
  <c r="J8" i="16"/>
  <c r="J16" i="16" s="1"/>
  <c r="J20" i="16" s="1"/>
  <c r="J8" i="15"/>
  <c r="J16" i="15" s="1"/>
  <c r="J19" i="15"/>
  <c r="J19" i="14"/>
  <c r="J8" i="14"/>
  <c r="J16" i="14" s="1"/>
  <c r="J19" i="13"/>
  <c r="J8" i="13"/>
  <c r="J16" i="13" s="1"/>
  <c r="J19" i="11"/>
  <c r="J8" i="11"/>
  <c r="J16" i="11" s="1"/>
  <c r="J21" i="11" s="1"/>
  <c r="J19" i="10"/>
  <c r="J8" i="10"/>
  <c r="J16" i="10" s="1"/>
  <c r="J19" i="9"/>
  <c r="J8" i="9"/>
  <c r="J16" i="9" s="1"/>
  <c r="D8" i="4" s="1"/>
  <c r="J19" i="8"/>
  <c r="J8" i="8"/>
  <c r="J16" i="8" s="1"/>
  <c r="J19" i="6"/>
  <c r="J8" i="6"/>
  <c r="J16" i="6" s="1"/>
  <c r="J19" i="5"/>
  <c r="J8" i="5"/>
  <c r="J16" i="5" s="1"/>
  <c r="F14" i="1"/>
  <c r="F15" i="1"/>
  <c r="F17" i="1" s="1"/>
  <c r="J15" i="4" l="1"/>
  <c r="J17" i="4"/>
  <c r="J13" i="4"/>
  <c r="K14" i="4"/>
  <c r="K18" i="4"/>
  <c r="K17" i="4"/>
  <c r="J16" i="4"/>
  <c r="K16" i="4"/>
  <c r="J14" i="4"/>
  <c r="J18" i="4"/>
  <c r="K15" i="4"/>
  <c r="K13" i="4"/>
  <c r="J21" i="7"/>
  <c r="J25" i="7"/>
  <c r="J20" i="12"/>
  <c r="J21" i="12"/>
  <c r="J25" i="17"/>
  <c r="J21" i="17"/>
  <c r="J25" i="18"/>
  <c r="J21" i="18"/>
  <c r="J20" i="18"/>
  <c r="J21" i="19"/>
  <c r="J25" i="19"/>
  <c r="J21" i="20"/>
  <c r="J25" i="20"/>
  <c r="J20" i="20"/>
  <c r="J25" i="11"/>
  <c r="J25" i="12"/>
  <c r="J19" i="1"/>
  <c r="J8" i="1"/>
  <c r="J16" i="1" s="1"/>
  <c r="J21" i="5"/>
  <c r="J25" i="5"/>
  <c r="J20" i="5"/>
  <c r="J25" i="6"/>
  <c r="J21" i="6"/>
  <c r="J26" i="11"/>
  <c r="J20" i="8"/>
  <c r="J21" i="8"/>
  <c r="J25" i="8"/>
  <c r="J25" i="9"/>
  <c r="I8" i="4" s="1"/>
  <c r="J21" i="9"/>
  <c r="F8" i="4" s="1"/>
  <c r="J21" i="10"/>
  <c r="J25" i="10"/>
  <c r="J21" i="13"/>
  <c r="J25" i="13"/>
  <c r="J20" i="13"/>
  <c r="J25" i="16"/>
  <c r="J21" i="16"/>
  <c r="J25" i="15"/>
  <c r="J21" i="15"/>
  <c r="J21" i="14"/>
  <c r="J25" i="14"/>
  <c r="J20" i="19"/>
  <c r="J20" i="15"/>
  <c r="J20" i="14"/>
  <c r="J20" i="11"/>
  <c r="J20" i="10"/>
  <c r="J20" i="9"/>
  <c r="H8" i="4" s="1"/>
  <c r="J20" i="6"/>
  <c r="J26" i="7" l="1"/>
  <c r="J26" i="9"/>
  <c r="G8" i="4" s="1"/>
  <c r="J26" i="12"/>
  <c r="J26" i="6"/>
  <c r="J26" i="17"/>
  <c r="J26" i="18"/>
  <c r="J25" i="1"/>
  <c r="J26" i="19"/>
  <c r="J26" i="20"/>
  <c r="J21" i="1"/>
  <c r="J20" i="1"/>
  <c r="J26" i="5"/>
  <c r="J26" i="8"/>
  <c r="J26" i="10"/>
  <c r="J26" i="13"/>
  <c r="J26" i="16"/>
  <c r="J26" i="15"/>
  <c r="J26" i="14"/>
  <c r="J26" i="1" l="1"/>
</calcChain>
</file>

<file path=xl/sharedStrings.xml><?xml version="1.0" encoding="utf-8"?>
<sst xmlns="http://schemas.openxmlformats.org/spreadsheetml/2006/main" count="852" uniqueCount="103">
  <si>
    <t>Date Fin</t>
  </si>
  <si>
    <t>nb Nuits</t>
  </si>
  <si>
    <t>Client</t>
  </si>
  <si>
    <t>Prix/nuit</t>
  </si>
  <si>
    <t>Ménage</t>
  </si>
  <si>
    <t>Prix Total</t>
  </si>
  <si>
    <t>Date Ménage</t>
  </si>
  <si>
    <t>Frais Ménage</t>
  </si>
  <si>
    <t>Daisuke</t>
  </si>
  <si>
    <t>Lorrie</t>
  </si>
  <si>
    <t>Paulina</t>
  </si>
  <si>
    <t>Paul</t>
  </si>
  <si>
    <t>EDF</t>
  </si>
  <si>
    <t>Claire</t>
  </si>
  <si>
    <t>Kee Eun</t>
  </si>
  <si>
    <t>Aparna</t>
  </si>
  <si>
    <t>Arica</t>
  </si>
  <si>
    <t>Alfredo</t>
  </si>
  <si>
    <t>Assurance</t>
  </si>
  <si>
    <t>Ivan</t>
  </si>
  <si>
    <t>Maria+Mickaël</t>
  </si>
  <si>
    <t>TOTAL CHARGES</t>
  </si>
  <si>
    <t>Erin</t>
  </si>
  <si>
    <t>Date Début</t>
  </si>
  <si>
    <t>Produits ménagers</t>
  </si>
  <si>
    <t>Charges</t>
  </si>
  <si>
    <t>Frais tenue de compte</t>
  </si>
  <si>
    <t>GDF</t>
  </si>
  <si>
    <t>Eau</t>
  </si>
  <si>
    <t>Internet</t>
  </si>
  <si>
    <t>Taxe foncière</t>
  </si>
  <si>
    <t>Taxe d'habitation</t>
  </si>
  <si>
    <t>Syndic copropriété</t>
  </si>
  <si>
    <t>Conciergerie</t>
  </si>
  <si>
    <t>Entretien divers</t>
  </si>
  <si>
    <t>N/A</t>
  </si>
  <si>
    <t>Dispositif Pinel / Bouvard…</t>
  </si>
  <si>
    <t>RENDEMENT MENSUEL NET</t>
  </si>
  <si>
    <t>RENDEMENT MENSUEL NET NET</t>
  </si>
  <si>
    <t>RENDEMENT MENSUEL BRUT</t>
  </si>
  <si>
    <t>Crédit bancaire (intérêts inclus)</t>
  </si>
  <si>
    <t>Impôt marginal sur les revenus</t>
  </si>
  <si>
    <t xml:space="preserve">Achat </t>
  </si>
  <si>
    <t>Notaire</t>
  </si>
  <si>
    <t>Travaux</t>
  </si>
  <si>
    <t>Frais agence</t>
  </si>
  <si>
    <t>Ameublement</t>
  </si>
  <si>
    <t>Coûts aquisition</t>
  </si>
  <si>
    <t>((SOMME REVENUS LOCATIFS DU MOIS * 12) / COUTS ACQUISITION) * 100</t>
  </si>
  <si>
    <t>((SOMME REVENUS LOCATIFS DU MOIS - CHARGES) * 12 / COUTS ACQUISITION) * 100</t>
  </si>
  <si>
    <t>Rapporté au mois</t>
  </si>
  <si>
    <t>Argent récupéré et rapporté au mois</t>
  </si>
  <si>
    <t>Janvier 2020</t>
  </si>
  <si>
    <t>Janvier 2021</t>
  </si>
  <si>
    <t>Février 2020</t>
  </si>
  <si>
    <t>Mars 2020</t>
  </si>
  <si>
    <t>Avril 2020</t>
  </si>
  <si>
    <t>Mai 2020</t>
  </si>
  <si>
    <t>Juin 2020</t>
  </si>
  <si>
    <t>Juillet 2020</t>
  </si>
  <si>
    <t>Aout 2020</t>
  </si>
  <si>
    <t>Septembre 2020</t>
  </si>
  <si>
    <t>Octobre 2020</t>
  </si>
  <si>
    <t>Novembre 2020</t>
  </si>
  <si>
    <t>Décembre 2020</t>
  </si>
  <si>
    <t>Février 2021</t>
  </si>
  <si>
    <t>Mars 2021</t>
  </si>
  <si>
    <t>Avril 2021</t>
  </si>
  <si>
    <t>Mai 2021</t>
  </si>
  <si>
    <t>Taxes et Dispositifs</t>
  </si>
  <si>
    <t>Bénéfices nets nets</t>
  </si>
  <si>
    <t>Revenus</t>
  </si>
  <si>
    <t>Rendement net net annuel</t>
  </si>
  <si>
    <t>Rendement net annuel</t>
  </si>
  <si>
    <t>Rdmt net mensuel</t>
  </si>
  <si>
    <t>Rdmt net net mens</t>
  </si>
  <si>
    <t>Clavel P.</t>
  </si>
  <si>
    <t>Louise</t>
  </si>
  <si>
    <t>Clement</t>
  </si>
  <si>
    <t>Christian</t>
  </si>
  <si>
    <t>Taux Occup</t>
  </si>
  <si>
    <t>REVENUS</t>
  </si>
  <si>
    <t>Yakita</t>
  </si>
  <si>
    <t>Denise</t>
  </si>
  <si>
    <t>Justine</t>
  </si>
  <si>
    <t>edouard</t>
  </si>
  <si>
    <t>Ambroise D.</t>
  </si>
  <si>
    <t>John J.</t>
  </si>
  <si>
    <t>K. Yunn</t>
  </si>
  <si>
    <t>CASH FLOW / BENEFICE NET</t>
  </si>
  <si>
    <t>CASH FLOW / BENEFICE NET NET</t>
  </si>
  <si>
    <t>Jérôme Blanchard</t>
  </si>
  <si>
    <t>Anna Gaolina</t>
  </si>
  <si>
    <t>P. Gimenez</t>
  </si>
  <si>
    <t>H. Reed</t>
  </si>
  <si>
    <t>Paul Klein</t>
  </si>
  <si>
    <t>Elodie</t>
  </si>
  <si>
    <t>Jeffrey Ganz</t>
  </si>
  <si>
    <t>Heinz</t>
  </si>
  <si>
    <t>Pierre</t>
  </si>
  <si>
    <t>Odile</t>
  </si>
  <si>
    <t>Cash Flow</t>
  </si>
  <si>
    <t>Tx occupation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</si>
</sst>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#,##0.00\ &quot;€&quot;"/>
    <numFmt numFmtId="166" formatCode="#,##0\ &quot;€&quot;"/>
    <numFmt numFmtId="167" formatCode="###0&quot; Nbj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4" fillId="2" borderId="0" xfId="0" applyNumberFormat="1" applyFont="1" applyFill="1"/>
    <xf numFmtId="3" fontId="0" fillId="0" borderId="0" xfId="0" applyNumberFormat="1"/>
    <xf numFmtId="0" fontId="0" fillId="2" borderId="0" xfId="0" applyFill="1"/>
    <xf numFmtId="166" fontId="0" fillId="2" borderId="0" xfId="0" applyNumberFormat="1" applyFill="1"/>
    <xf numFmtId="165" fontId="0" fillId="0" borderId="0" xfId="0" applyNumberFormat="1"/>
    <xf numFmtId="10" fontId="0" fillId="0" borderId="0" xfId="0" applyNumberFormat="1"/>
    <xf numFmtId="165" fontId="2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165" fontId="3" fillId="0" borderId="0" xfId="0" applyNumberFormat="1" applyFont="1"/>
    <xf numFmtId="165" fontId="3" fillId="0" borderId="0" xfId="0" applyNumberFormat="1" applyFont="1" applyFill="1"/>
    <xf numFmtId="0" fontId="0" fillId="0" borderId="0" xfId="0" applyAlignment="1">
      <alignment horizontal="center" vertical="top"/>
    </xf>
    <xf numFmtId="166" fontId="0" fillId="0" borderId="0" xfId="0" applyNumberFormat="1" applyBorder="1"/>
    <xf numFmtId="164" fontId="1" fillId="0" borderId="0" xfId="0" applyNumberFormat="1" applyFont="1"/>
    <xf numFmtId="167" fontId="0" fillId="0" borderId="0" xfId="0" applyNumberFormat="1"/>
    <xf numFmtId="164" fontId="1" fillId="0" borderId="0" xfId="0" quotePrefix="1" applyNumberFormat="1" applyFont="1"/>
    <xf numFmtId="4" fontId="0" fillId="0" borderId="0" xfId="0" applyNumberFormat="1" applyFont="1" applyFill="1"/>
    <xf numFmtId="0" fontId="7" fillId="0" borderId="0" xfId="0" quotePrefix="1" applyFont="1"/>
    <xf numFmtId="0" fontId="4" fillId="0" borderId="0" xfId="0" applyFont="1"/>
    <xf numFmtId="0" fontId="0" fillId="0" borderId="0" xfId="0" applyBorder="1"/>
    <xf numFmtId="0" fontId="7" fillId="0" borderId="0" xfId="0" applyFont="1"/>
    <xf numFmtId="10" fontId="2" fillId="3" borderId="0" xfId="0" applyNumberFormat="1" applyFont="1" applyFill="1"/>
    <xf numFmtId="164" fontId="3" fillId="5" borderId="0" xfId="0" applyNumberFormat="1" applyFont="1" applyFill="1" applyAlignment="1">
      <alignment horizontal="center" vertical="top"/>
    </xf>
    <xf numFmtId="0" fontId="3" fillId="5" borderId="0" xfId="0" applyFont="1" applyFill="1" applyAlignment="1">
      <alignment horizontal="center" vertical="top"/>
    </xf>
    <xf numFmtId="165" fontId="3" fillId="5" borderId="0" xfId="0" applyNumberFormat="1" applyFont="1" applyFill="1" applyAlignment="1">
      <alignment horizontal="left" vertical="top"/>
    </xf>
    <xf numFmtId="165" fontId="0" fillId="0" borderId="0" xfId="0" applyNumberFormat="1" applyFont="1"/>
    <xf numFmtId="0" fontId="3" fillId="0" borderId="0" xfId="0" applyFont="1"/>
    <xf numFmtId="0" fontId="6" fillId="6" borderId="0" xfId="0" applyFont="1" applyFill="1"/>
    <xf numFmtId="166" fontId="2" fillId="0" borderId="0" xfId="0" applyNumberFormat="1" applyFont="1" applyBorder="1"/>
    <xf numFmtId="0" fontId="3" fillId="4" borderId="0" xfId="0" applyFont="1" applyFill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165" fontId="3" fillId="0" borderId="0" xfId="0" applyNumberFormat="1" applyFont="1" applyFill="1" applyBorder="1"/>
    <xf numFmtId="4" fontId="0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5" fillId="0" borderId="0" xfId="0" applyFont="1" applyFill="1" applyBorder="1"/>
    <xf numFmtId="167" fontId="0" fillId="0" borderId="0" xfId="0" applyNumberFormat="1" applyFill="1" applyBorder="1"/>
    <xf numFmtId="165" fontId="2" fillId="0" borderId="0" xfId="0" applyNumberFormat="1" applyFont="1" applyFill="1" applyBorder="1"/>
    <xf numFmtId="4" fontId="0" fillId="0" borderId="0" xfId="0" applyNumberFormat="1"/>
    <xf numFmtId="4" fontId="2" fillId="0" borderId="0" xfId="0" applyNumberFormat="1" applyFont="1"/>
    <xf numFmtId="0" fontId="6" fillId="7" borderId="0" xfId="0" applyFont="1" applyFill="1"/>
    <xf numFmtId="0" fontId="3" fillId="0" borderId="0" xfId="0" applyFont="1" applyFill="1" applyBorder="1"/>
    <xf numFmtId="9" fontId="3" fillId="0" borderId="0" xfId="0" applyNumberFormat="1" applyFont="1" applyAlignment="1">
      <alignment horizontal="left"/>
    </xf>
    <xf numFmtId="0" fontId="6" fillId="8" borderId="0" xfId="0" applyFont="1" applyFill="1"/>
    <xf numFmtId="0" fontId="3" fillId="9" borderId="0" xfId="0" applyFont="1" applyFill="1"/>
    <xf numFmtId="10" fontId="3" fillId="0" borderId="0" xfId="0" applyNumberFormat="1" applyFont="1" applyFill="1" applyBorder="1" applyAlignment="1">
      <alignment horizontal="left"/>
    </xf>
    <xf numFmtId="166" fontId="0" fillId="0" borderId="0" xfId="0" applyNumberFormat="1" applyFill="1" applyBorder="1"/>
    <xf numFmtId="0" fontId="4" fillId="10" borderId="0" xfId="0" applyFont="1" applyFill="1"/>
    <xf numFmtId="166" fontId="2" fillId="10" borderId="0" xfId="0" applyNumberFormat="1" applyFont="1" applyFill="1" applyBorder="1"/>
    <xf numFmtId="4" fontId="2" fillId="0" borderId="0" xfId="0" applyNumberFormat="1" applyFont="1" applyFill="1" applyBorder="1"/>
    <xf numFmtId="0" fontId="8" fillId="4" borderId="0" xfId="0" applyFont="1" applyFill="1" applyAlignment="1">
      <alignment horizontal="left"/>
    </xf>
    <xf numFmtId="166" fontId="6" fillId="4" borderId="0" xfId="0" applyNumberFormat="1" applyFont="1" applyFill="1"/>
    <xf numFmtId="0" fontId="2" fillId="6" borderId="0" xfId="0" applyFont="1" applyFill="1"/>
    <xf numFmtId="0" fontId="0" fillId="0" borderId="0" xfId="0" applyAlignment="1">
      <alignment horizontal="right"/>
    </xf>
    <xf numFmtId="0" fontId="2" fillId="6" borderId="0" xfId="0" applyFont="1" applyFill="1" applyAlignment="1">
      <alignment horizontal="center" vertical="top"/>
    </xf>
    <xf numFmtId="0" fontId="0" fillId="0" borderId="0" xfId="0" applyFill="1"/>
    <xf numFmtId="10" fontId="0" fillId="0" borderId="0" xfId="0" applyNumberFormat="1" applyFill="1"/>
    <xf numFmtId="0" fontId="2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2" sqref="B2"/>
    </sheetView>
  </sheetViews>
  <sheetFormatPr defaultRowHeight="15" x14ac:dyDescent="0.25"/>
  <cols>
    <col min="1" max="1" width="19.28515625" customWidth="1"/>
    <col min="2" max="2" width="13.85546875" customWidth="1"/>
    <col min="3" max="3" width="14.28515625" customWidth="1"/>
    <col min="4" max="4" width="16.140625" customWidth="1"/>
    <col min="5" max="5" width="19.140625" customWidth="1"/>
    <col min="6" max="6" width="15.7109375" customWidth="1"/>
    <col min="7" max="7" width="19.28515625" customWidth="1"/>
    <col min="8" max="8" width="18.28515625" customWidth="1"/>
    <col min="9" max="9" width="19.42578125" customWidth="1"/>
    <col min="10" max="10" width="23.5703125" customWidth="1"/>
    <col min="11" max="11" width="26" customWidth="1"/>
  </cols>
  <sheetData>
    <row r="1" spans="1:11" x14ac:dyDescent="0.25">
      <c r="B1" s="55" t="s">
        <v>102</v>
      </c>
      <c r="C1" s="55" t="s">
        <v>71</v>
      </c>
      <c r="D1" s="55" t="s">
        <v>25</v>
      </c>
      <c r="E1" s="55" t="s">
        <v>69</v>
      </c>
      <c r="F1" s="55" t="s">
        <v>101</v>
      </c>
      <c r="G1" s="55" t="s">
        <v>70</v>
      </c>
      <c r="H1" s="55" t="s">
        <v>74</v>
      </c>
      <c r="I1" s="55" t="s">
        <v>75</v>
      </c>
      <c r="J1" s="55" t="s">
        <v>73</v>
      </c>
      <c r="K1" s="55" t="s">
        <v>72</v>
      </c>
    </row>
    <row r="2" spans="1:11" x14ac:dyDescent="0.25">
      <c r="A2" s="60" t="s">
        <v>52</v>
      </c>
      <c r="B2" s="8">
        <f>'Jan20'!F$17</f>
        <v>0.90322580645161288</v>
      </c>
      <c r="C2">
        <f>'Jan20'!F$14</f>
        <v>2760</v>
      </c>
      <c r="D2">
        <f>'Jan20'!J$16</f>
        <v>1574.07</v>
      </c>
      <c r="E2">
        <f>'Jan20'!J$23+'Jan20'!J$24</f>
        <v>72.400000000000006</v>
      </c>
      <c r="F2" s="41">
        <f>'Jan20'!J$21</f>
        <v>1185.93</v>
      </c>
      <c r="G2" s="41">
        <f>'Jan20'!J$26</f>
        <v>1070.3300000000002</v>
      </c>
      <c r="H2" s="8">
        <f>'Jan20'!J$20</f>
        <v>9.2410129870129865E-2</v>
      </c>
      <c r="I2" s="8">
        <f>'Jan20'!J$25</f>
        <v>8.6768571428571431E-2</v>
      </c>
      <c r="J2" s="56" t="s">
        <v>35</v>
      </c>
      <c r="K2" s="56" t="s">
        <v>35</v>
      </c>
    </row>
    <row r="3" spans="1:11" x14ac:dyDescent="0.25">
      <c r="A3" s="60" t="s">
        <v>54</v>
      </c>
      <c r="B3" s="8">
        <f>'Fev20'!F$17</f>
        <v>0.75862068965517238</v>
      </c>
      <c r="C3">
        <f>'Fev20'!F$14</f>
        <v>2118</v>
      </c>
      <c r="D3">
        <f>'Fev20'!J$16</f>
        <v>1505.6499999999999</v>
      </c>
      <c r="E3">
        <f>'Fev20'!J$23+'Fev20'!J$24</f>
        <v>72.400000000000006</v>
      </c>
      <c r="F3" s="41">
        <f>'Fev20'!J$21</f>
        <v>612.35000000000014</v>
      </c>
      <c r="G3" s="41">
        <f>'Fev20'!J$26</f>
        <v>496.75000000000011</v>
      </c>
      <c r="H3" s="59">
        <f>'Fev20'!J$20</f>
        <v>4.7715584415584426E-2</v>
      </c>
      <c r="I3" s="59">
        <f>'Fev20'!J$25</f>
        <v>4.2074025974025986E-2</v>
      </c>
      <c r="J3" s="56" t="s">
        <v>35</v>
      </c>
      <c r="K3" s="56" t="s">
        <v>35</v>
      </c>
    </row>
    <row r="4" spans="1:11" x14ac:dyDescent="0.25">
      <c r="A4" s="55" t="s">
        <v>55</v>
      </c>
      <c r="B4" s="8">
        <f>'Mar20'!F$17</f>
        <v>0.967741935483871</v>
      </c>
      <c r="C4">
        <f>'Mar20'!F$14</f>
        <v>2866</v>
      </c>
      <c r="D4">
        <f>'Mar20'!J$16</f>
        <v>1576.1499999999999</v>
      </c>
      <c r="E4">
        <f>'Mar20'!J$23+'Mar20'!J$24</f>
        <v>72.400000000000006</v>
      </c>
      <c r="F4" s="41">
        <f>'Mar20'!J$21</f>
        <v>1289.8500000000001</v>
      </c>
      <c r="G4" s="41">
        <f>'Mar20'!J$26</f>
        <v>1174.2500000000002</v>
      </c>
      <c r="H4" s="8">
        <f>'Mar20'!J$20</f>
        <v>0.10050779220779221</v>
      </c>
      <c r="I4" s="8">
        <f>'Mar20'!J$25</f>
        <v>9.4866233766233779E-2</v>
      </c>
      <c r="J4" s="56" t="s">
        <v>35</v>
      </c>
      <c r="K4" s="56" t="s">
        <v>35</v>
      </c>
    </row>
    <row r="5" spans="1:11" x14ac:dyDescent="0.25">
      <c r="A5" s="55" t="s">
        <v>56</v>
      </c>
      <c r="B5" s="8">
        <f>'Avr20'!F$17</f>
        <v>0.73333333333333328</v>
      </c>
      <c r="C5">
        <f>'Avr20'!F$14</f>
        <v>2064</v>
      </c>
      <c r="D5">
        <f>'Avr20'!J$16</f>
        <v>1553.19</v>
      </c>
      <c r="E5">
        <f>'Avr20'!J$23+'Avr20'!J$24</f>
        <v>72.400000000000006</v>
      </c>
      <c r="F5" s="41">
        <f>'Avr20'!J$21</f>
        <v>510.80999999999995</v>
      </c>
      <c r="G5" s="41">
        <f>'Avr20'!J$26</f>
        <v>395.20999999999992</v>
      </c>
      <c r="H5" s="8">
        <f>'Avr20'!J$20</f>
        <v>3.9803376623376623E-2</v>
      </c>
      <c r="I5" s="8">
        <f>'Avr20'!J$25</f>
        <v>3.4161818181818182E-2</v>
      </c>
      <c r="J5" s="56" t="s">
        <v>35</v>
      </c>
      <c r="K5" s="56" t="s">
        <v>35</v>
      </c>
    </row>
    <row r="6" spans="1:11" x14ac:dyDescent="0.25">
      <c r="A6" s="55" t="s">
        <v>57</v>
      </c>
      <c r="B6" s="8">
        <f>'Mai20'!F$17</f>
        <v>0.967741935483871</v>
      </c>
      <c r="C6">
        <f>'Mai20'!F$14</f>
        <v>2796</v>
      </c>
      <c r="D6">
        <f>'Mai20'!J$16</f>
        <v>1938.8299999999997</v>
      </c>
      <c r="E6">
        <f>'Mai20'!J$23+'Mai20'!J$24</f>
        <v>72.400000000000006</v>
      </c>
      <c r="F6" s="41">
        <f>'Mai20'!J$21</f>
        <v>857.1700000000003</v>
      </c>
      <c r="G6" s="41">
        <f>'Mai20'!J$26</f>
        <v>741.57000000000028</v>
      </c>
      <c r="H6" s="8">
        <f>'Mai20'!J$20</f>
        <v>6.6792467532467564E-2</v>
      </c>
      <c r="I6" s="8">
        <f>'Mai20'!J$25</f>
        <v>6.115090909090911E-2</v>
      </c>
      <c r="J6" s="56" t="s">
        <v>35</v>
      </c>
      <c r="K6" s="56" t="s">
        <v>35</v>
      </c>
    </row>
    <row r="7" spans="1:11" x14ac:dyDescent="0.25">
      <c r="A7" s="55" t="s">
        <v>58</v>
      </c>
      <c r="B7" s="8">
        <f>Juin20!F$17</f>
        <v>0.96666666666666667</v>
      </c>
      <c r="C7">
        <f>Juin20!F$14</f>
        <v>2882</v>
      </c>
      <c r="D7">
        <f>Juin20!J$16</f>
        <v>1544.32</v>
      </c>
      <c r="E7">
        <f>Juin20!J$23+Juin20!J$24</f>
        <v>72.400000000000006</v>
      </c>
      <c r="F7" s="41">
        <f>Juin20!J$21</f>
        <v>1337.68</v>
      </c>
      <c r="G7" s="41">
        <f>Juin20!J$26</f>
        <v>1222.0800000000002</v>
      </c>
      <c r="H7" s="8">
        <f>Juin20!J$20</f>
        <v>0.1042348051948052</v>
      </c>
      <c r="I7" s="8">
        <f>Juin20!J$25</f>
        <v>9.8593246753246752E-2</v>
      </c>
      <c r="J7" s="56" t="s">
        <v>35</v>
      </c>
      <c r="K7" s="56" t="s">
        <v>35</v>
      </c>
    </row>
    <row r="8" spans="1:11" x14ac:dyDescent="0.25">
      <c r="A8" s="55" t="s">
        <v>59</v>
      </c>
      <c r="B8" s="8">
        <f>'Jui20'!F$17</f>
        <v>1</v>
      </c>
      <c r="C8">
        <f>'Jui20'!F$14</f>
        <v>3100</v>
      </c>
      <c r="D8">
        <f>'Jui20'!J$16</f>
        <v>1528.99</v>
      </c>
      <c r="E8">
        <f>'Jui20'!J$23+'Jui20'!J$24</f>
        <v>72.400000000000006</v>
      </c>
      <c r="F8" s="41">
        <f>'Jui20'!J$21</f>
        <v>1571.01</v>
      </c>
      <c r="G8" s="41">
        <f>'Jui20'!J$26</f>
        <v>1455.41</v>
      </c>
      <c r="H8" s="8">
        <f>'Jui20'!J$20</f>
        <v>0.12241636363636363</v>
      </c>
      <c r="I8" s="8">
        <f>'Jui20'!J$25</f>
        <v>0.1167748051948052</v>
      </c>
      <c r="J8" s="56" t="s">
        <v>35</v>
      </c>
      <c r="K8" s="56" t="s">
        <v>35</v>
      </c>
    </row>
    <row r="9" spans="1:11" x14ac:dyDescent="0.25">
      <c r="A9" s="55" t="s">
        <v>60</v>
      </c>
      <c r="B9" s="8">
        <f>Aout20!F$17</f>
        <v>1</v>
      </c>
      <c r="C9">
        <f>Aout20!F$14</f>
        <v>2914</v>
      </c>
      <c r="D9">
        <f>Aout20!J$16</f>
        <v>1531.76</v>
      </c>
      <c r="E9">
        <f>Aout20!J$23+Aout20!J$24</f>
        <v>72.400000000000006</v>
      </c>
      <c r="F9" s="41">
        <f>Aout20!J$21</f>
        <v>1382.24</v>
      </c>
      <c r="G9" s="41">
        <f>Aout20!J$26</f>
        <v>1266.6400000000001</v>
      </c>
      <c r="H9" s="8">
        <f>Aout20!J$20</f>
        <v>0.10770701298701299</v>
      </c>
      <c r="I9" s="8">
        <f>Aout20!J$25</f>
        <v>0.10206545454545453</v>
      </c>
      <c r="J9" s="56" t="s">
        <v>35</v>
      </c>
      <c r="K9" s="56" t="s">
        <v>35</v>
      </c>
    </row>
    <row r="10" spans="1:11" x14ac:dyDescent="0.25">
      <c r="A10" s="55" t="s">
        <v>61</v>
      </c>
      <c r="B10" s="8">
        <f>'Sep20'!F$17</f>
        <v>1</v>
      </c>
      <c r="C10">
        <f>'Sep20'!F$14</f>
        <v>3000</v>
      </c>
      <c r="D10">
        <f>'Sep20'!J$16</f>
        <v>1563.16</v>
      </c>
      <c r="E10">
        <f>'Sep20'!J$23+'Sep20'!J$24</f>
        <v>72.400000000000006</v>
      </c>
      <c r="F10" s="41">
        <f>'Sep20'!J$21</f>
        <v>1436.84</v>
      </c>
      <c r="G10" s="41">
        <f>'Sep20'!J$26</f>
        <v>1321.24</v>
      </c>
      <c r="H10" s="8">
        <f>'Sep20'!J$20</f>
        <v>0.11196155844155843</v>
      </c>
      <c r="I10" s="8">
        <f>'Sep20'!J$25</f>
        <v>0.10632</v>
      </c>
      <c r="J10" s="56" t="s">
        <v>35</v>
      </c>
      <c r="K10" s="56" t="s">
        <v>35</v>
      </c>
    </row>
    <row r="11" spans="1:11" x14ac:dyDescent="0.25">
      <c r="A11" s="55" t="s">
        <v>62</v>
      </c>
      <c r="B11" s="8">
        <f>'Oct20'!F$17</f>
        <v>0.64516129032258063</v>
      </c>
      <c r="C11">
        <f>'Oct20'!F$14</f>
        <v>1852</v>
      </c>
      <c r="D11">
        <f>'Oct20'!J$16</f>
        <v>1580.35</v>
      </c>
      <c r="E11">
        <f>'Oct20'!J$23+'Oct20'!J$24</f>
        <v>72.400000000000006</v>
      </c>
      <c r="F11" s="41">
        <f>'Oct20'!J$21</f>
        <v>271.65000000000009</v>
      </c>
      <c r="G11" s="41">
        <f>'Oct20'!J$26</f>
        <v>156.0500000000001</v>
      </c>
      <c r="H11" s="8">
        <f>'Oct20'!J$20</f>
        <v>2.1167532467532474E-2</v>
      </c>
      <c r="I11" s="8">
        <f>'Oct20'!J$25</f>
        <v>1.5525974025974032E-2</v>
      </c>
      <c r="J11" s="56" t="s">
        <v>35</v>
      </c>
      <c r="K11" s="56" t="s">
        <v>35</v>
      </c>
    </row>
    <row r="12" spans="1:11" x14ac:dyDescent="0.25">
      <c r="A12" s="55" t="s">
        <v>63</v>
      </c>
      <c r="B12" s="8">
        <f>'Nov20'!F$17</f>
        <v>0.96666666666666667</v>
      </c>
      <c r="C12">
        <f>'Nov20'!F$14</f>
        <v>2712</v>
      </c>
      <c r="D12">
        <f>'Nov20'!J$16</f>
        <v>1815.3</v>
      </c>
      <c r="E12">
        <f>'Nov20'!J$23+'Nov20'!J$24</f>
        <v>72.400000000000006</v>
      </c>
      <c r="F12" s="41">
        <f>'Nov20'!J$21</f>
        <v>896.7</v>
      </c>
      <c r="G12" s="41">
        <f>'Nov20'!J$26</f>
        <v>781.1</v>
      </c>
      <c r="H12" s="8">
        <f>'Nov20'!J$20</f>
        <v>6.9872727272727281E-2</v>
      </c>
      <c r="I12" s="8">
        <f>'Nov20'!J$25</f>
        <v>6.4231168831168833E-2</v>
      </c>
      <c r="J12" s="56" t="s">
        <v>35</v>
      </c>
      <c r="K12" s="56" t="s">
        <v>35</v>
      </c>
    </row>
    <row r="13" spans="1:11" x14ac:dyDescent="0.25">
      <c r="A13" s="55" t="s">
        <v>64</v>
      </c>
      <c r="B13" s="8">
        <f>'Dec20'!F$17</f>
        <v>0.93548387096774188</v>
      </c>
      <c r="C13">
        <f>'Dec20'!F$14</f>
        <v>2640</v>
      </c>
      <c r="D13">
        <f>'Dec20'!J$16</f>
        <v>1594.12</v>
      </c>
      <c r="E13">
        <f>'Dec20'!J$23+'Dec20'!J$24</f>
        <v>72.400000000000006</v>
      </c>
      <c r="F13" s="41">
        <f>'Dec20'!J$21</f>
        <v>1045.8800000000001</v>
      </c>
      <c r="G13" s="41">
        <f>'Dec20'!J$26</f>
        <v>930.28000000000009</v>
      </c>
      <c r="H13" s="8">
        <f>'Dec20'!J$20</f>
        <v>8.1497142857142865E-2</v>
      </c>
      <c r="I13" s="8">
        <f>'Dec20'!J$25</f>
        <v>7.5855584415584432E-2</v>
      </c>
      <c r="J13" s="8">
        <f>(SUM(C2:C13)-SUM(D2:D13))/'Jan20'!F$20</f>
        <v>8.0507207792207797E-2</v>
      </c>
      <c r="K13" s="8">
        <f>(SUM(C2:C13)-SUM(D2:D13)-SUM(E2:E13))/'Jan20'!F$20</f>
        <v>7.4865649350649363E-2</v>
      </c>
    </row>
    <row r="14" spans="1:11" x14ac:dyDescent="0.25">
      <c r="A14" s="55" t="s">
        <v>53</v>
      </c>
      <c r="B14" s="8">
        <f>'Jan21'!F$17</f>
        <v>1</v>
      </c>
      <c r="C14">
        <f>'Jan21'!F$14</f>
        <v>2790</v>
      </c>
      <c r="D14">
        <f>'Jan21'!J$16</f>
        <v>1574.5400000000002</v>
      </c>
      <c r="E14">
        <f>'Jan21'!J$23+'Jan21'!J$24</f>
        <v>67.400000000000006</v>
      </c>
      <c r="F14" s="41">
        <f>'Jan21'!J$21</f>
        <v>1215.4599999999998</v>
      </c>
      <c r="G14" s="41">
        <f>'Jan21'!J$26</f>
        <v>1104.8599999999999</v>
      </c>
      <c r="H14" s="8">
        <f>'Jan21'!J$20</f>
        <v>9.4711168831168813E-2</v>
      </c>
      <c r="I14" s="8">
        <f>'Jan21'!J$25</f>
        <v>8.9459220779220763E-2</v>
      </c>
      <c r="J14" s="8">
        <f>(SUM(C3:C14)-SUM(D3:D14))/'Jan20'!F$20</f>
        <v>8.0698961038961028E-2</v>
      </c>
      <c r="K14" s="8">
        <f>(SUM(C3:C14)-SUM(D3:D14)-SUM(E3:E14))/'Jan20'!F$20</f>
        <v>7.5089870129870132E-2</v>
      </c>
    </row>
    <row r="15" spans="1:11" x14ac:dyDescent="0.25">
      <c r="A15" s="55" t="s">
        <v>65</v>
      </c>
      <c r="B15" s="8">
        <f>'Fev21'!F$17</f>
        <v>1</v>
      </c>
      <c r="C15">
        <f>'Fev21'!F$14</f>
        <v>2520</v>
      </c>
      <c r="D15">
        <f>'Fev21'!J$16</f>
        <v>1813.3700000000001</v>
      </c>
      <c r="E15">
        <f>'Fev21'!J$23+'Fev21'!J$24</f>
        <v>67.400000000000006</v>
      </c>
      <c r="F15" s="41">
        <f>'Fev21'!J$21</f>
        <v>706.62999999999988</v>
      </c>
      <c r="G15" s="41">
        <f>'Fev21'!J$26</f>
        <v>596.02999999999986</v>
      </c>
      <c r="H15" s="8">
        <f>'Fev21'!J$20</f>
        <v>5.5062077922077908E-2</v>
      </c>
      <c r="I15" s="8">
        <f>'Fev21'!J$25</f>
        <v>4.9810129870129859E-2</v>
      </c>
      <c r="J15" s="8">
        <f>(SUM(C4:C15)-SUM(D4:D15))/'Jan20'!F$20</f>
        <v>8.1311168831168845E-2</v>
      </c>
      <c r="K15" s="8">
        <f>(SUM(C4:C15)-SUM(D4:D15)-SUM(E4:E15))/'Jan20'!F$20</f>
        <v>7.5734545454545471E-2</v>
      </c>
    </row>
    <row r="16" spans="1:11" x14ac:dyDescent="0.25">
      <c r="A16" s="55" t="s">
        <v>66</v>
      </c>
      <c r="B16" s="8">
        <f>'Mar21'!F$17</f>
        <v>1</v>
      </c>
      <c r="C16">
        <f>'Mar21'!F$14</f>
        <v>2790</v>
      </c>
      <c r="D16">
        <f>'Mar21'!J$16</f>
        <v>1583.2800000000002</v>
      </c>
      <c r="E16">
        <f>'Mar21'!J$23+'Mar21'!J$24</f>
        <v>67.400000000000006</v>
      </c>
      <c r="F16" s="41">
        <f>'Mar21'!J$21</f>
        <v>1206.7199999999998</v>
      </c>
      <c r="G16" s="41">
        <f>'Mar21'!J$26</f>
        <v>1096.1199999999999</v>
      </c>
      <c r="H16" s="59">
        <f>'Mar21'!J$20</f>
        <v>9.4030129870129861E-2</v>
      </c>
      <c r="I16" s="59">
        <f>'Mar21'!J$25</f>
        <v>8.8778181818181798E-2</v>
      </c>
      <c r="J16" s="8">
        <f>(SUM(C5:C16)-SUM(D5:D16))/'Jan20'!F$20</f>
        <v>8.0771363636363641E-2</v>
      </c>
      <c r="K16" s="8">
        <f>(SUM(C5:C16)-SUM(D5:D16)-SUM(E5:E16))/'Jan20'!F$20</f>
        <v>7.5227207792207804E-2</v>
      </c>
    </row>
    <row r="17" spans="1:11" x14ac:dyDescent="0.25">
      <c r="A17" s="55" t="s">
        <v>67</v>
      </c>
      <c r="B17" s="8">
        <f>'Avr21'!F$17</f>
        <v>0.9</v>
      </c>
      <c r="C17">
        <f>'Avr21'!F$14</f>
        <v>2700</v>
      </c>
      <c r="D17">
        <f>'Avr21'!J$16</f>
        <v>1767.63</v>
      </c>
      <c r="E17">
        <f>'Avr21'!J$23+'Avr21'!J$24</f>
        <v>67.400000000000006</v>
      </c>
      <c r="F17" s="41">
        <f>'Avr21'!J$21</f>
        <v>932.36999999999989</v>
      </c>
      <c r="G17" s="41">
        <f>'Avr21'!J$26</f>
        <v>821.76999999999987</v>
      </c>
      <c r="H17" s="8">
        <f>'Avr21'!J$20</f>
        <v>7.2652207792207782E-2</v>
      </c>
      <c r="I17" s="8">
        <f>'Avr21'!J$25</f>
        <v>6.7400259740259733E-2</v>
      </c>
      <c r="J17" s="8">
        <f>(SUM(C6:C17)-SUM(D6:D17))/'Jan20'!F$20</f>
        <v>8.3508766233766255E-2</v>
      </c>
      <c r="K17" s="8">
        <f>(SUM(C6:C17)-SUM(D6:D17)-SUM(E6:E17))/'Jan20'!F$20</f>
        <v>7.799707792207794E-2</v>
      </c>
    </row>
    <row r="18" spans="1:11" x14ac:dyDescent="0.25">
      <c r="A18" s="55" t="s">
        <v>68</v>
      </c>
      <c r="B18" s="8">
        <f>'Mai21'!F$17</f>
        <v>1</v>
      </c>
      <c r="C18">
        <f>'Mai21'!F$14</f>
        <v>3100</v>
      </c>
      <c r="D18">
        <f>'Mai21'!J$16</f>
        <v>1640.2600000000002</v>
      </c>
      <c r="E18">
        <f>'Mai21'!J$23+'Mai21'!J$24</f>
        <v>67.400000000000006</v>
      </c>
      <c r="F18" s="41">
        <f>'Mai21'!J$21</f>
        <v>1459.7399999999998</v>
      </c>
      <c r="G18" s="41">
        <f>'Mai21'!J$26</f>
        <v>1349.1399999999999</v>
      </c>
      <c r="H18" s="8">
        <f>'Mai21'!J$20</f>
        <v>0.11374597402597401</v>
      </c>
      <c r="I18" s="8">
        <f>'Mai21'!J$25</f>
        <v>0.10849402597402594</v>
      </c>
      <c r="J18" s="8">
        <f>(SUM(C7:C18)-SUM(D7:D18))/'Jan20'!F$20</f>
        <v>8.7421558441558425E-2</v>
      </c>
      <c r="K18" s="8">
        <f>(SUM(C7:C18)-SUM(D7:D18)-SUM(E7:E18))/'Jan20'!F$20</f>
        <v>8.1942337662337661E-2</v>
      </c>
    </row>
    <row r="19" spans="1:11" x14ac:dyDescent="0.25">
      <c r="B19" s="5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44074</v>
      </c>
      <c r="B2" s="3">
        <v>44104</v>
      </c>
      <c r="C2" s="4">
        <f t="shared" ref="C2:C13" si="0">B2-A2</f>
        <v>30</v>
      </c>
      <c r="D2" s="5" t="s">
        <v>76</v>
      </c>
      <c r="E2" s="6">
        <v>100</v>
      </c>
      <c r="F2" s="15">
        <f>(C2*E2)</f>
        <v>3000</v>
      </c>
      <c r="I2" s="13" t="s">
        <v>40</v>
      </c>
      <c r="J2" s="28">
        <v>850</v>
      </c>
      <c r="K2" s="9"/>
      <c r="L2" s="10">
        <f t="shared" ref="L2:L13" si="1">B2</f>
        <v>44104</v>
      </c>
      <c r="M2" s="7">
        <f>IF(WEEKDAY(L2,2)=3,16,18)</f>
        <v>16</v>
      </c>
      <c r="N2" s="7">
        <v>23.5</v>
      </c>
      <c r="O2" s="11"/>
    </row>
    <row r="3" spans="1:17" x14ac:dyDescent="0.25">
      <c r="A3" s="3"/>
      <c r="B3" s="3"/>
      <c r="C3" s="4"/>
      <c r="D3" s="5"/>
      <c r="E3" s="6"/>
      <c r="F3" s="15"/>
      <c r="I3" s="29" t="s">
        <v>26</v>
      </c>
      <c r="J3" s="28">
        <v>6.5</v>
      </c>
      <c r="L3" s="10"/>
      <c r="M3" s="7"/>
      <c r="N3" s="7"/>
      <c r="O3" s="11"/>
    </row>
    <row r="4" spans="1:17" x14ac:dyDescent="0.25">
      <c r="A4" s="3"/>
      <c r="B4" s="3"/>
      <c r="C4" s="4"/>
      <c r="D4" s="5"/>
      <c r="E4" s="6"/>
      <c r="F4" s="15"/>
      <c r="I4" s="29" t="s">
        <v>18</v>
      </c>
      <c r="J4" s="28">
        <v>14.58</v>
      </c>
      <c r="L4" s="10"/>
      <c r="M4" s="7"/>
      <c r="N4" s="7"/>
      <c r="O4" s="11"/>
    </row>
    <row r="5" spans="1:17" x14ac:dyDescent="0.25">
      <c r="A5" s="3"/>
      <c r="B5" s="3"/>
      <c r="C5" s="4"/>
      <c r="D5" s="5"/>
      <c r="E5" s="6"/>
      <c r="F5" s="15"/>
      <c r="I5" s="29" t="s">
        <v>30</v>
      </c>
      <c r="J5" s="28">
        <v>66.25</v>
      </c>
      <c r="L5" s="10"/>
      <c r="M5" s="7"/>
      <c r="N5" s="7"/>
      <c r="O5" s="11"/>
    </row>
    <row r="6" spans="1:17" x14ac:dyDescent="0.25">
      <c r="A6" s="3"/>
      <c r="B6" s="3"/>
      <c r="C6" s="4"/>
      <c r="D6" s="5"/>
      <c r="E6" s="6"/>
      <c r="F6" s="15"/>
      <c r="I6" s="29" t="s">
        <v>31</v>
      </c>
      <c r="J6" s="28">
        <v>52.5</v>
      </c>
      <c r="L6" s="10"/>
      <c r="M6" s="7"/>
      <c r="N6" s="7"/>
      <c r="O6" s="11"/>
    </row>
    <row r="7" spans="1:17" x14ac:dyDescent="0.25">
      <c r="A7" s="3"/>
      <c r="B7" s="3"/>
      <c r="C7" s="4"/>
      <c r="D7" s="5"/>
      <c r="E7" s="6"/>
      <c r="F7" s="15"/>
      <c r="I7" s="29" t="s">
        <v>32</v>
      </c>
      <c r="J7" s="28">
        <v>85</v>
      </c>
      <c r="L7" s="10"/>
      <c r="M7" s="7"/>
      <c r="N7" s="7"/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300</v>
      </c>
      <c r="K8" s="45"/>
      <c r="L8" s="10"/>
      <c r="M8" s="7"/>
      <c r="N8" s="7"/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16</v>
      </c>
      <c r="L9" s="10"/>
      <c r="M9" s="7"/>
      <c r="N9" s="7"/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23.5</v>
      </c>
      <c r="L10" s="10"/>
      <c r="M10" s="7"/>
      <c r="N10" s="7"/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99</v>
      </c>
      <c r="L11" s="10"/>
      <c r="M11" s="7"/>
      <c r="N11" s="7"/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9.43</v>
      </c>
      <c r="L12" s="10"/>
      <c r="M12" s="7"/>
      <c r="N12" s="7"/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10.5</v>
      </c>
      <c r="L13" s="10"/>
      <c r="M13" s="7"/>
      <c r="N13" s="7"/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3000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30</v>
      </c>
      <c r="I15" s="29" t="s">
        <v>34</v>
      </c>
      <c r="J15" s="28">
        <v>0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30</v>
      </c>
      <c r="I16" s="30" t="s">
        <v>21</v>
      </c>
      <c r="J16" s="9">
        <f>SUM(J2:J15)</f>
        <v>1563.16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1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0.23376623376623376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0.11196155844155843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1436.84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94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0.10632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1321.24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44107</v>
      </c>
      <c r="B2" s="3">
        <v>44108</v>
      </c>
      <c r="C2" s="4">
        <f t="shared" ref="C2:C13" si="0">B2-A2</f>
        <v>1</v>
      </c>
      <c r="D2" s="5" t="s">
        <v>91</v>
      </c>
      <c r="E2" s="6">
        <v>104</v>
      </c>
      <c r="F2" s="15">
        <f>(C2*E2)</f>
        <v>104</v>
      </c>
      <c r="I2" s="13" t="s">
        <v>40</v>
      </c>
      <c r="J2" s="28">
        <v>850</v>
      </c>
      <c r="K2" s="9"/>
      <c r="L2" s="10">
        <f t="shared" ref="L2:L13" si="1">B2</f>
        <v>44108</v>
      </c>
      <c r="M2" s="7">
        <f>IF(WEEKDAY(L2,2)=3,16,18)</f>
        <v>18</v>
      </c>
      <c r="N2" s="7">
        <v>8.6</v>
      </c>
      <c r="O2" s="11"/>
    </row>
    <row r="3" spans="1:17" x14ac:dyDescent="0.25">
      <c r="A3" s="3">
        <v>44108</v>
      </c>
      <c r="B3" s="3">
        <v>44114</v>
      </c>
      <c r="C3" s="4">
        <f t="shared" si="0"/>
        <v>6</v>
      </c>
      <c r="D3" s="5" t="s">
        <v>92</v>
      </c>
      <c r="E3" s="6">
        <v>90</v>
      </c>
      <c r="F3" s="15">
        <f t="shared" ref="F3:F13" si="2">(C3*E3)</f>
        <v>540</v>
      </c>
      <c r="I3" s="29" t="s">
        <v>26</v>
      </c>
      <c r="J3" s="28">
        <v>6.5</v>
      </c>
      <c r="L3" s="10">
        <f t="shared" si="1"/>
        <v>44114</v>
      </c>
      <c r="M3" s="7">
        <f t="shared" ref="M3:M7" si="3">IF(WEEKDAY(L3,2)=3,16,18)</f>
        <v>18</v>
      </c>
      <c r="N3" s="7">
        <v>5.5</v>
      </c>
      <c r="O3" s="11"/>
    </row>
    <row r="4" spans="1:17" x14ac:dyDescent="0.25">
      <c r="A4" s="3">
        <v>44119</v>
      </c>
      <c r="B4" s="3">
        <v>44121</v>
      </c>
      <c r="C4" s="4">
        <f t="shared" si="0"/>
        <v>2</v>
      </c>
      <c r="D4" s="5" t="s">
        <v>93</v>
      </c>
      <c r="E4" s="6">
        <v>94</v>
      </c>
      <c r="F4" s="15">
        <f t="shared" si="2"/>
        <v>188</v>
      </c>
      <c r="I4" s="29" t="s">
        <v>18</v>
      </c>
      <c r="J4" s="28">
        <v>14.58</v>
      </c>
      <c r="L4" s="10">
        <f t="shared" si="1"/>
        <v>44121</v>
      </c>
      <c r="M4" s="7">
        <f t="shared" si="3"/>
        <v>18</v>
      </c>
      <c r="N4" s="7">
        <v>13.2</v>
      </c>
      <c r="O4" s="11"/>
    </row>
    <row r="5" spans="1:17" x14ac:dyDescent="0.25">
      <c r="A5" s="3">
        <v>44121</v>
      </c>
      <c r="B5" s="3">
        <v>44125</v>
      </c>
      <c r="C5" s="4">
        <f t="shared" si="0"/>
        <v>4</v>
      </c>
      <c r="D5" s="5" t="s">
        <v>94</v>
      </c>
      <c r="E5" s="6">
        <v>94</v>
      </c>
      <c r="F5" s="15">
        <f t="shared" si="2"/>
        <v>376</v>
      </c>
      <c r="I5" s="29" t="s">
        <v>30</v>
      </c>
      <c r="J5" s="28">
        <v>66.25</v>
      </c>
      <c r="L5" s="10">
        <f t="shared" si="1"/>
        <v>44125</v>
      </c>
      <c r="M5" s="7">
        <f t="shared" si="3"/>
        <v>16</v>
      </c>
      <c r="N5" s="7">
        <v>7</v>
      </c>
      <c r="O5" s="11"/>
    </row>
    <row r="6" spans="1:17" x14ac:dyDescent="0.25">
      <c r="A6" s="3">
        <v>44125</v>
      </c>
      <c r="B6" s="3">
        <v>44126</v>
      </c>
      <c r="C6" s="4">
        <f t="shared" si="0"/>
        <v>1</v>
      </c>
      <c r="D6" s="5" t="s">
        <v>95</v>
      </c>
      <c r="E6" s="6">
        <v>104</v>
      </c>
      <c r="F6" s="15">
        <f t="shared" si="2"/>
        <v>104</v>
      </c>
      <c r="I6" s="29" t="s">
        <v>31</v>
      </c>
      <c r="J6" s="28">
        <v>52.5</v>
      </c>
      <c r="L6" s="10">
        <f t="shared" si="1"/>
        <v>44126</v>
      </c>
      <c r="M6" s="7">
        <f t="shared" si="3"/>
        <v>18</v>
      </c>
      <c r="N6" s="7">
        <f>2.09+2.31</f>
        <v>4.4000000000000004</v>
      </c>
      <c r="O6" s="11"/>
    </row>
    <row r="7" spans="1:17" x14ac:dyDescent="0.25">
      <c r="A7" s="3">
        <v>44126</v>
      </c>
      <c r="B7" s="3">
        <v>44132</v>
      </c>
      <c r="C7" s="4">
        <f t="shared" si="0"/>
        <v>6</v>
      </c>
      <c r="D7" s="5" t="s">
        <v>96</v>
      </c>
      <c r="E7" s="6">
        <v>90</v>
      </c>
      <c r="F7" s="15">
        <f t="shared" si="2"/>
        <v>540</v>
      </c>
      <c r="I7" s="29" t="s">
        <v>32</v>
      </c>
      <c r="J7" s="28">
        <v>85</v>
      </c>
      <c r="L7" s="10">
        <f t="shared" si="1"/>
        <v>44132</v>
      </c>
      <c r="M7" s="7">
        <f t="shared" si="3"/>
        <v>16</v>
      </c>
      <c r="N7" s="7">
        <v>5.8</v>
      </c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185.20000000000002</v>
      </c>
      <c r="K8" s="45"/>
      <c r="L8" s="10"/>
      <c r="M8" s="7"/>
      <c r="N8" s="7"/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104</v>
      </c>
      <c r="L9" s="10"/>
      <c r="M9" s="7"/>
      <c r="N9" s="7"/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44.499999999999993</v>
      </c>
      <c r="L10" s="10"/>
      <c r="M10" s="7"/>
      <c r="N10" s="7"/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84</v>
      </c>
      <c r="L11" s="10"/>
      <c r="M11" s="7"/>
      <c r="N11" s="7"/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10.62</v>
      </c>
      <c r="L12" s="10"/>
      <c r="M12" s="7"/>
      <c r="N12" s="7"/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15.3</v>
      </c>
      <c r="L13" s="10"/>
      <c r="M13" s="7"/>
      <c r="N13" s="7"/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1852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20</v>
      </c>
      <c r="I15" s="29" t="s">
        <v>34</v>
      </c>
      <c r="J15" s="28">
        <v>32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31</v>
      </c>
      <c r="I16" s="30" t="s">
        <v>21</v>
      </c>
      <c r="J16" s="9">
        <f>SUM(J2:J15)</f>
        <v>1580.35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0.64516129032258063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0.14431168831168831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2.1167532467532474E-2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271.65000000000009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94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1.5525974025974032E-2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156.0500000000001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44136</v>
      </c>
      <c r="B2" s="3">
        <v>44139</v>
      </c>
      <c r="C2" s="4">
        <f t="shared" ref="C2:C13" si="0">B2-A2</f>
        <v>3</v>
      </c>
      <c r="D2" s="5" t="s">
        <v>8</v>
      </c>
      <c r="E2" s="6">
        <v>94</v>
      </c>
      <c r="F2" s="15">
        <f>(C2*E2)</f>
        <v>282</v>
      </c>
      <c r="I2" s="13" t="s">
        <v>40</v>
      </c>
      <c r="J2" s="28">
        <v>850</v>
      </c>
      <c r="K2" s="9"/>
      <c r="L2" s="10">
        <f t="shared" ref="L2:L13" si="1">B2</f>
        <v>44139</v>
      </c>
      <c r="M2" s="7">
        <f>IF(WEEKDAY(L2,2)=3,16,18)</f>
        <v>16</v>
      </c>
      <c r="N2" s="7">
        <v>8.6</v>
      </c>
      <c r="O2" s="11"/>
    </row>
    <row r="3" spans="1:17" x14ac:dyDescent="0.25">
      <c r="A3" s="3">
        <v>44139</v>
      </c>
      <c r="B3" s="3">
        <v>44140</v>
      </c>
      <c r="C3" s="4">
        <f t="shared" si="0"/>
        <v>1</v>
      </c>
      <c r="D3" s="5" t="s">
        <v>9</v>
      </c>
      <c r="E3" s="6">
        <v>104</v>
      </c>
      <c r="F3" s="15">
        <f t="shared" ref="F3:F13" si="2">(C3*E3)</f>
        <v>104</v>
      </c>
      <c r="I3" s="29" t="s">
        <v>26</v>
      </c>
      <c r="J3" s="28">
        <v>6.5</v>
      </c>
      <c r="L3" s="10">
        <f t="shared" si="1"/>
        <v>44140</v>
      </c>
      <c r="M3" s="7">
        <f t="shared" ref="M3:M7" si="3">IF(WEEKDAY(L3,2)=3,16,18)</f>
        <v>18</v>
      </c>
      <c r="N3" s="7">
        <v>5.5</v>
      </c>
      <c r="O3" s="11"/>
    </row>
    <row r="4" spans="1:17" x14ac:dyDescent="0.25">
      <c r="A4" s="3">
        <v>44140</v>
      </c>
      <c r="B4" s="3">
        <v>44141</v>
      </c>
      <c r="C4" s="4">
        <f t="shared" si="0"/>
        <v>1</v>
      </c>
      <c r="D4" s="5" t="s">
        <v>10</v>
      </c>
      <c r="E4" s="6">
        <v>104</v>
      </c>
      <c r="F4" s="15">
        <f t="shared" si="2"/>
        <v>104</v>
      </c>
      <c r="I4" s="29" t="s">
        <v>18</v>
      </c>
      <c r="J4" s="28">
        <v>14.58</v>
      </c>
      <c r="L4" s="10">
        <f t="shared" si="1"/>
        <v>44141</v>
      </c>
      <c r="M4" s="7">
        <f t="shared" si="3"/>
        <v>18</v>
      </c>
      <c r="N4" s="7">
        <v>13.2</v>
      </c>
      <c r="O4" s="11"/>
    </row>
    <row r="5" spans="1:17" x14ac:dyDescent="0.25">
      <c r="A5" s="3">
        <v>44141</v>
      </c>
      <c r="B5" s="3">
        <v>44144</v>
      </c>
      <c r="C5" s="4">
        <f t="shared" si="0"/>
        <v>3</v>
      </c>
      <c r="D5" s="5" t="s">
        <v>11</v>
      </c>
      <c r="E5" s="6">
        <v>94</v>
      </c>
      <c r="F5" s="15">
        <f t="shared" si="2"/>
        <v>282</v>
      </c>
      <c r="I5" s="29" t="s">
        <v>30</v>
      </c>
      <c r="J5" s="28">
        <v>66.25</v>
      </c>
      <c r="L5" s="10">
        <f t="shared" si="1"/>
        <v>44144</v>
      </c>
      <c r="M5" s="7">
        <f t="shared" si="3"/>
        <v>18</v>
      </c>
      <c r="N5" s="7">
        <v>7</v>
      </c>
      <c r="O5" s="11"/>
    </row>
    <row r="6" spans="1:17" x14ac:dyDescent="0.25">
      <c r="A6" s="3">
        <v>44144</v>
      </c>
      <c r="B6" s="3">
        <v>44145</v>
      </c>
      <c r="C6" s="4">
        <f t="shared" si="0"/>
        <v>1</v>
      </c>
      <c r="D6" s="5" t="s">
        <v>13</v>
      </c>
      <c r="E6" s="6">
        <v>104</v>
      </c>
      <c r="F6" s="15">
        <f t="shared" si="2"/>
        <v>104</v>
      </c>
      <c r="I6" s="29" t="s">
        <v>31</v>
      </c>
      <c r="J6" s="28">
        <v>52.5</v>
      </c>
      <c r="L6" s="10">
        <f t="shared" si="1"/>
        <v>44145</v>
      </c>
      <c r="M6" s="7">
        <f t="shared" si="3"/>
        <v>18</v>
      </c>
      <c r="N6" s="7">
        <f>2.09+2.31</f>
        <v>4.4000000000000004</v>
      </c>
      <c r="O6" s="11"/>
    </row>
    <row r="7" spans="1:17" x14ac:dyDescent="0.25">
      <c r="A7" s="3">
        <v>44145</v>
      </c>
      <c r="B7" s="3">
        <v>44147</v>
      </c>
      <c r="C7" s="4">
        <f t="shared" si="0"/>
        <v>2</v>
      </c>
      <c r="D7" s="5" t="s">
        <v>14</v>
      </c>
      <c r="E7" s="6">
        <v>94</v>
      </c>
      <c r="F7" s="15">
        <f t="shared" si="2"/>
        <v>188</v>
      </c>
      <c r="I7" s="29" t="s">
        <v>32</v>
      </c>
      <c r="J7" s="28">
        <v>85</v>
      </c>
      <c r="L7" s="10">
        <f t="shared" si="1"/>
        <v>44147</v>
      </c>
      <c r="M7" s="7">
        <f t="shared" si="3"/>
        <v>18</v>
      </c>
      <c r="N7" s="7">
        <v>5.8</v>
      </c>
      <c r="O7" s="11"/>
    </row>
    <row r="8" spans="1:17" x14ac:dyDescent="0.25">
      <c r="A8" s="3">
        <v>44147</v>
      </c>
      <c r="B8" s="3">
        <v>44148</v>
      </c>
      <c r="C8" s="4">
        <f t="shared" si="0"/>
        <v>1</v>
      </c>
      <c r="D8" s="5" t="s">
        <v>15</v>
      </c>
      <c r="E8" s="6">
        <v>104</v>
      </c>
      <c r="F8" s="15">
        <f t="shared" si="2"/>
        <v>104</v>
      </c>
      <c r="I8" s="29" t="s">
        <v>33</v>
      </c>
      <c r="J8" s="28">
        <f>F14*0.1</f>
        <v>271.2</v>
      </c>
      <c r="K8" s="45"/>
      <c r="L8" s="10">
        <f t="shared" si="1"/>
        <v>44148</v>
      </c>
      <c r="M8" s="7">
        <f t="shared" ref="M8:M11" si="4">IF(WEEKDAY(L8,2)=3,16,IF(WEEKDAY(L8,2)=7,22,18))</f>
        <v>18</v>
      </c>
      <c r="N8" s="7">
        <v>10.9</v>
      </c>
      <c r="O8" s="11"/>
    </row>
    <row r="9" spans="1:17" x14ac:dyDescent="0.25">
      <c r="A9" s="3">
        <v>44148</v>
      </c>
      <c r="B9" s="3">
        <v>44158</v>
      </c>
      <c r="C9" s="4">
        <f t="shared" si="0"/>
        <v>10</v>
      </c>
      <c r="D9" s="5" t="s">
        <v>16</v>
      </c>
      <c r="E9" s="6">
        <v>90</v>
      </c>
      <c r="F9" s="15">
        <f t="shared" si="2"/>
        <v>900</v>
      </c>
      <c r="I9" s="29" t="s">
        <v>4</v>
      </c>
      <c r="J9" s="28">
        <f>SUM(M2:M13)</f>
        <v>214</v>
      </c>
      <c r="L9" s="10">
        <f t="shared" si="1"/>
        <v>44158</v>
      </c>
      <c r="M9" s="7">
        <f t="shared" si="4"/>
        <v>18</v>
      </c>
      <c r="N9" s="7">
        <v>6.3</v>
      </c>
      <c r="O9" s="11"/>
    </row>
    <row r="10" spans="1:17" x14ac:dyDescent="0.25">
      <c r="A10" s="3">
        <v>44158</v>
      </c>
      <c r="B10" s="3">
        <v>44159</v>
      </c>
      <c r="C10" s="4">
        <f t="shared" si="0"/>
        <v>1</v>
      </c>
      <c r="D10" s="5" t="s">
        <v>17</v>
      </c>
      <c r="E10" s="6">
        <v>104</v>
      </c>
      <c r="F10" s="15">
        <f t="shared" si="2"/>
        <v>104</v>
      </c>
      <c r="I10" s="29" t="s">
        <v>24</v>
      </c>
      <c r="J10" s="28">
        <f>SUM(N2:N14)</f>
        <v>84.1</v>
      </c>
      <c r="L10" s="10">
        <f t="shared" si="1"/>
        <v>44159</v>
      </c>
      <c r="M10" s="7">
        <f t="shared" si="4"/>
        <v>18</v>
      </c>
      <c r="N10" s="7">
        <v>5.3</v>
      </c>
      <c r="O10" s="11"/>
    </row>
    <row r="11" spans="1:17" x14ac:dyDescent="0.25">
      <c r="A11" s="3">
        <v>44159</v>
      </c>
      <c r="B11" s="3">
        <v>44165</v>
      </c>
      <c r="C11" s="4">
        <f t="shared" si="0"/>
        <v>6</v>
      </c>
      <c r="D11" s="5" t="s">
        <v>19</v>
      </c>
      <c r="E11" s="6">
        <v>90</v>
      </c>
      <c r="F11" s="15">
        <f t="shared" si="2"/>
        <v>540</v>
      </c>
      <c r="I11" s="29" t="s">
        <v>12</v>
      </c>
      <c r="J11" s="28">
        <v>122</v>
      </c>
      <c r="L11" s="10">
        <f t="shared" si="1"/>
        <v>44165</v>
      </c>
      <c r="M11" s="7">
        <f t="shared" si="4"/>
        <v>18</v>
      </c>
      <c r="N11" s="7">
        <v>6.2</v>
      </c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10.62</v>
      </c>
      <c r="L12" s="10">
        <f t="shared" si="1"/>
        <v>0</v>
      </c>
      <c r="M12" s="7">
        <f>IF(WEEKDAY(L12,2)=3,16,IF(WEEKDAY(L12,2)=7,22,18))</f>
        <v>18</v>
      </c>
      <c r="N12" s="7">
        <v>2.5</v>
      </c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8.65</v>
      </c>
      <c r="L13" s="10">
        <f t="shared" si="1"/>
        <v>0</v>
      </c>
      <c r="M13" s="7">
        <f>IF(WEEKDAY(L13,2)=3,16,IF(WEEKDAY(L13,2)=7,22,18))</f>
        <v>18</v>
      </c>
      <c r="N13" s="7">
        <v>8.4</v>
      </c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2712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29</v>
      </c>
      <c r="I15" s="29" t="s">
        <v>34</v>
      </c>
      <c r="J15" s="28">
        <v>0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30</v>
      </c>
      <c r="I16" s="30" t="s">
        <v>21</v>
      </c>
      <c r="J16" s="9">
        <f>SUM(J2:J15)</f>
        <v>1815.3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0.96666666666666667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0.21132467532467533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6.9872727272727281E-2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896.7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94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6.4231168831168833E-2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781.1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44165</v>
      </c>
      <c r="B2" s="3">
        <v>44169</v>
      </c>
      <c r="C2" s="4">
        <f t="shared" ref="C2:C13" si="0">B2-A2</f>
        <v>4</v>
      </c>
      <c r="D2" s="5" t="s">
        <v>97</v>
      </c>
      <c r="E2" s="6">
        <v>94</v>
      </c>
      <c r="F2" s="15">
        <f>(C2*E2)</f>
        <v>376</v>
      </c>
      <c r="I2" s="13" t="s">
        <v>40</v>
      </c>
      <c r="J2" s="28">
        <v>850</v>
      </c>
      <c r="K2" s="9"/>
      <c r="L2" s="10">
        <f t="shared" ref="L2:L13" si="1">B2</f>
        <v>44169</v>
      </c>
      <c r="M2" s="7">
        <f>IF(WEEKDAY(L2,2)=3,16,18)</f>
        <v>18</v>
      </c>
      <c r="N2" s="7">
        <v>8.6</v>
      </c>
      <c r="O2" s="11"/>
    </row>
    <row r="3" spans="1:17" x14ac:dyDescent="0.25">
      <c r="A3" s="3">
        <v>44170</v>
      </c>
      <c r="B3" s="3">
        <v>44171</v>
      </c>
      <c r="C3" s="4">
        <f t="shared" si="0"/>
        <v>1</v>
      </c>
      <c r="D3" s="5" t="s">
        <v>98</v>
      </c>
      <c r="E3" s="6">
        <v>104</v>
      </c>
      <c r="F3" s="15">
        <f t="shared" ref="F3:F13" si="2">(C3*E3)</f>
        <v>104</v>
      </c>
      <c r="I3" s="29" t="s">
        <v>26</v>
      </c>
      <c r="J3" s="28">
        <v>6.5</v>
      </c>
      <c r="L3" s="10">
        <f t="shared" si="1"/>
        <v>44171</v>
      </c>
      <c r="M3" s="7">
        <f t="shared" ref="M3:M7" si="3">IF(WEEKDAY(L3,2)=3,16,18)</f>
        <v>18</v>
      </c>
      <c r="N3" s="7"/>
      <c r="O3" s="11"/>
    </row>
    <row r="4" spans="1:17" x14ac:dyDescent="0.25">
      <c r="A4" s="3">
        <v>44172</v>
      </c>
      <c r="B4" s="3">
        <v>44184</v>
      </c>
      <c r="C4" s="4">
        <f t="shared" si="0"/>
        <v>12</v>
      </c>
      <c r="D4" s="5" t="s">
        <v>99</v>
      </c>
      <c r="E4" s="6">
        <v>90</v>
      </c>
      <c r="F4" s="15">
        <f t="shared" si="2"/>
        <v>1080</v>
      </c>
      <c r="I4" s="29" t="s">
        <v>18</v>
      </c>
      <c r="J4" s="28">
        <v>14.58</v>
      </c>
      <c r="L4" s="10">
        <f t="shared" si="1"/>
        <v>44184</v>
      </c>
      <c r="M4" s="7">
        <f t="shared" si="3"/>
        <v>18</v>
      </c>
      <c r="N4" s="7">
        <v>13.2</v>
      </c>
      <c r="O4" s="11"/>
    </row>
    <row r="5" spans="1:17" x14ac:dyDescent="0.25">
      <c r="A5" s="3">
        <v>44184</v>
      </c>
      <c r="B5" s="3">
        <v>44196</v>
      </c>
      <c r="C5" s="4">
        <f t="shared" si="0"/>
        <v>12</v>
      </c>
      <c r="D5" s="5" t="s">
        <v>100</v>
      </c>
      <c r="E5" s="6">
        <v>90</v>
      </c>
      <c r="F5" s="15">
        <f t="shared" si="2"/>
        <v>1080</v>
      </c>
      <c r="I5" s="29" t="s">
        <v>30</v>
      </c>
      <c r="J5" s="28">
        <v>66.25</v>
      </c>
      <c r="L5" s="10">
        <f t="shared" si="1"/>
        <v>44196</v>
      </c>
      <c r="M5" s="7">
        <f t="shared" si="3"/>
        <v>18</v>
      </c>
      <c r="N5" s="7"/>
      <c r="O5" s="11"/>
    </row>
    <row r="6" spans="1:17" x14ac:dyDescent="0.25">
      <c r="A6" s="3"/>
      <c r="B6" s="3"/>
      <c r="C6" s="4"/>
      <c r="D6" s="5"/>
      <c r="E6" s="6"/>
      <c r="F6" s="15"/>
      <c r="I6" s="29" t="s">
        <v>31</v>
      </c>
      <c r="J6" s="28">
        <v>52.5</v>
      </c>
      <c r="L6" s="10"/>
      <c r="M6" s="7"/>
      <c r="N6" s="7"/>
      <c r="O6" s="11"/>
    </row>
    <row r="7" spans="1:17" x14ac:dyDescent="0.25">
      <c r="A7" s="3"/>
      <c r="B7" s="3"/>
      <c r="C7" s="4"/>
      <c r="D7" s="5"/>
      <c r="E7" s="6"/>
      <c r="F7" s="15"/>
      <c r="I7" s="29" t="s">
        <v>32</v>
      </c>
      <c r="J7" s="28">
        <v>85</v>
      </c>
      <c r="L7" s="10"/>
      <c r="M7" s="7"/>
      <c r="N7" s="7"/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264</v>
      </c>
      <c r="K8" s="45"/>
      <c r="L8" s="10"/>
      <c r="M8" s="7"/>
      <c r="N8" s="7"/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72</v>
      </c>
      <c r="L9" s="10"/>
      <c r="M9" s="7"/>
      <c r="N9" s="7"/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21.799999999999997</v>
      </c>
      <c r="L10" s="10"/>
      <c r="M10" s="7"/>
      <c r="N10" s="7"/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112</v>
      </c>
      <c r="L11" s="10"/>
      <c r="M11" s="7"/>
      <c r="N11" s="7"/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10.62</v>
      </c>
      <c r="L12" s="10"/>
      <c r="M12" s="7"/>
      <c r="N12" s="7"/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8.9700000000000006</v>
      </c>
      <c r="L13" s="10"/>
      <c r="M13" s="7"/>
      <c r="N13" s="7"/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2640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29</v>
      </c>
      <c r="I15" s="29" t="s">
        <v>34</v>
      </c>
      <c r="J15" s="28">
        <v>0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31</v>
      </c>
      <c r="I16" s="30" t="s">
        <v>21</v>
      </c>
      <c r="J16" s="9">
        <f>SUM(J2:J15)</f>
        <v>1594.12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0.93548387096774188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0.20571428571428571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8.1497142857142865E-2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1045.8800000000001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94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7.5855584415584432E-2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930.28000000000009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44196</v>
      </c>
      <c r="B2" s="3">
        <v>44227</v>
      </c>
      <c r="C2" s="4">
        <f t="shared" ref="C2:C13" si="0">B2-A2</f>
        <v>31</v>
      </c>
      <c r="D2" s="5" t="s">
        <v>100</v>
      </c>
      <c r="E2" s="6">
        <v>90</v>
      </c>
      <c r="F2" s="15">
        <f>(C2*E2)</f>
        <v>2790</v>
      </c>
      <c r="I2" s="13" t="s">
        <v>40</v>
      </c>
      <c r="J2" s="28">
        <v>850</v>
      </c>
      <c r="K2" s="9"/>
      <c r="L2" s="10">
        <f t="shared" ref="L2:L13" si="1">B2</f>
        <v>44227</v>
      </c>
      <c r="M2" s="7">
        <f>IF(WEEKDAY(L2,2)=3,16,18)</f>
        <v>18</v>
      </c>
      <c r="N2" s="7">
        <v>8.6</v>
      </c>
      <c r="O2" s="11"/>
    </row>
    <row r="3" spans="1:17" x14ac:dyDescent="0.25">
      <c r="A3" s="3"/>
      <c r="B3" s="3"/>
      <c r="C3" s="4"/>
      <c r="D3" s="5"/>
      <c r="E3" s="6"/>
      <c r="F3" s="15"/>
      <c r="I3" s="29" t="s">
        <v>26</v>
      </c>
      <c r="J3" s="28">
        <v>6.5</v>
      </c>
      <c r="L3" s="10"/>
      <c r="M3" s="7"/>
      <c r="N3" s="7"/>
      <c r="O3" s="11"/>
    </row>
    <row r="4" spans="1:17" x14ac:dyDescent="0.25">
      <c r="A4" s="3"/>
      <c r="B4" s="3"/>
      <c r="C4" s="4"/>
      <c r="D4" s="5"/>
      <c r="E4" s="6"/>
      <c r="F4" s="15"/>
      <c r="I4" s="29" t="s">
        <v>18</v>
      </c>
      <c r="J4" s="28">
        <v>15.62</v>
      </c>
      <c r="L4" s="10"/>
      <c r="M4" s="7"/>
      <c r="N4" s="7"/>
      <c r="O4" s="11"/>
    </row>
    <row r="5" spans="1:17" x14ac:dyDescent="0.25">
      <c r="A5" s="3"/>
      <c r="B5" s="3"/>
      <c r="C5" s="4"/>
      <c r="D5" s="5"/>
      <c r="E5" s="6"/>
      <c r="F5" s="15"/>
      <c r="I5" s="29" t="s">
        <v>30</v>
      </c>
      <c r="J5" s="28">
        <v>66.25</v>
      </c>
      <c r="L5" s="10"/>
      <c r="M5" s="7"/>
      <c r="N5" s="7"/>
      <c r="O5" s="11"/>
    </row>
    <row r="6" spans="1:17" x14ac:dyDescent="0.25">
      <c r="A6" s="3"/>
      <c r="B6" s="3"/>
      <c r="C6" s="4"/>
      <c r="D6" s="5"/>
      <c r="E6" s="6"/>
      <c r="F6" s="15"/>
      <c r="I6" s="29" t="s">
        <v>31</v>
      </c>
      <c r="J6" s="28">
        <v>45.2</v>
      </c>
      <c r="L6" s="10"/>
      <c r="M6" s="7"/>
      <c r="N6" s="7"/>
      <c r="O6" s="11"/>
    </row>
    <row r="7" spans="1:17" x14ac:dyDescent="0.25">
      <c r="A7" s="3"/>
      <c r="B7" s="3"/>
      <c r="C7" s="4"/>
      <c r="D7" s="5"/>
      <c r="E7" s="6"/>
      <c r="F7" s="15"/>
      <c r="I7" s="29" t="s">
        <v>32</v>
      </c>
      <c r="J7" s="28">
        <v>82</v>
      </c>
      <c r="L7" s="10"/>
      <c r="M7" s="7"/>
      <c r="N7" s="7"/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279</v>
      </c>
      <c r="K8" s="45"/>
      <c r="L8" s="10"/>
      <c r="M8" s="7"/>
      <c r="N8" s="7"/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18</v>
      </c>
      <c r="L9" s="10"/>
      <c r="M9" s="7"/>
      <c r="N9" s="7"/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8.6</v>
      </c>
      <c r="L10" s="10"/>
      <c r="M10" s="7"/>
      <c r="N10" s="7"/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103</v>
      </c>
      <c r="L11" s="10"/>
      <c r="M11" s="7"/>
      <c r="N11" s="7"/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11.24</v>
      </c>
      <c r="L12" s="10"/>
      <c r="M12" s="7"/>
      <c r="N12" s="7"/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14.23</v>
      </c>
      <c r="L13" s="10"/>
      <c r="M13" s="7"/>
      <c r="N13" s="7"/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2790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31</v>
      </c>
      <c r="I15" s="29" t="s">
        <v>34</v>
      </c>
      <c r="J15" s="28">
        <v>45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31</v>
      </c>
      <c r="I16" s="30" t="s">
        <v>21</v>
      </c>
      <c r="J16" s="9">
        <f>SUM(J2:J15)</f>
        <v>1574.5400000000002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1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0.2174025974025974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9.4711168831168813E-2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1215.4599999999998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89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8.9459220779220763E-2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1104.8599999999999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44227</v>
      </c>
      <c r="B2" s="3">
        <v>44255</v>
      </c>
      <c r="C2" s="4">
        <f t="shared" ref="C2:C13" si="0">B2-A2</f>
        <v>28</v>
      </c>
      <c r="D2" s="5" t="s">
        <v>100</v>
      </c>
      <c r="E2" s="6">
        <v>90</v>
      </c>
      <c r="F2" s="15">
        <f>(C2*E2)</f>
        <v>2520</v>
      </c>
      <c r="I2" s="13" t="s">
        <v>40</v>
      </c>
      <c r="J2" s="28">
        <v>850</v>
      </c>
      <c r="K2" s="9"/>
      <c r="L2" s="10">
        <f t="shared" ref="L2:L13" si="1">B2</f>
        <v>44255</v>
      </c>
      <c r="M2" s="7">
        <f>IF(WEEKDAY(L2,2)=3,16,18)</f>
        <v>18</v>
      </c>
      <c r="N2" s="7">
        <v>8.6</v>
      </c>
      <c r="O2" s="11"/>
    </row>
    <row r="3" spans="1:17" x14ac:dyDescent="0.25">
      <c r="A3" s="3"/>
      <c r="B3" s="3"/>
      <c r="C3" s="4"/>
      <c r="D3" s="5"/>
      <c r="E3" s="6"/>
      <c r="F3" s="15"/>
      <c r="I3" s="29" t="s">
        <v>26</v>
      </c>
      <c r="J3" s="28">
        <v>6.5</v>
      </c>
      <c r="L3" s="10">
        <f t="shared" si="1"/>
        <v>0</v>
      </c>
      <c r="M3" s="7">
        <f t="shared" ref="M3:M7" si="2">IF(WEEKDAY(L3,2)=3,16,18)</f>
        <v>18</v>
      </c>
      <c r="N3" s="7">
        <v>5.5</v>
      </c>
      <c r="O3" s="11"/>
    </row>
    <row r="4" spans="1:17" x14ac:dyDescent="0.25">
      <c r="A4" s="3"/>
      <c r="B4" s="3"/>
      <c r="C4" s="4"/>
      <c r="D4" s="5"/>
      <c r="E4" s="6"/>
      <c r="F4" s="15"/>
      <c r="I4" s="29" t="s">
        <v>18</v>
      </c>
      <c r="J4" s="28">
        <v>15.62</v>
      </c>
      <c r="L4" s="10">
        <f t="shared" si="1"/>
        <v>0</v>
      </c>
      <c r="M4" s="7">
        <f t="shared" si="2"/>
        <v>18</v>
      </c>
      <c r="N4" s="7">
        <v>13.2</v>
      </c>
      <c r="O4" s="11"/>
    </row>
    <row r="5" spans="1:17" x14ac:dyDescent="0.25">
      <c r="A5" s="3"/>
      <c r="B5" s="3"/>
      <c r="C5" s="4"/>
      <c r="D5" s="5"/>
      <c r="E5" s="6"/>
      <c r="F5" s="15"/>
      <c r="I5" s="29" t="s">
        <v>30</v>
      </c>
      <c r="J5" s="28">
        <v>66.25</v>
      </c>
      <c r="L5" s="10">
        <f t="shared" si="1"/>
        <v>0</v>
      </c>
      <c r="M5" s="7">
        <f t="shared" si="2"/>
        <v>18</v>
      </c>
      <c r="N5" s="7">
        <v>7</v>
      </c>
      <c r="O5" s="11"/>
    </row>
    <row r="6" spans="1:17" x14ac:dyDescent="0.25">
      <c r="A6" s="3"/>
      <c r="B6" s="3"/>
      <c r="C6" s="4"/>
      <c r="D6" s="5"/>
      <c r="E6" s="6"/>
      <c r="F6" s="15"/>
      <c r="I6" s="29" t="s">
        <v>31</v>
      </c>
      <c r="J6" s="28">
        <v>45.2</v>
      </c>
      <c r="L6" s="10">
        <f t="shared" si="1"/>
        <v>0</v>
      </c>
      <c r="M6" s="7">
        <f t="shared" si="2"/>
        <v>18</v>
      </c>
      <c r="N6" s="7">
        <f>2.09+2.31</f>
        <v>4.4000000000000004</v>
      </c>
      <c r="O6" s="11"/>
    </row>
    <row r="7" spans="1:17" x14ac:dyDescent="0.25">
      <c r="A7" s="3"/>
      <c r="B7" s="3"/>
      <c r="C7" s="4"/>
      <c r="D7" s="5"/>
      <c r="E7" s="6"/>
      <c r="F7" s="15"/>
      <c r="I7" s="29" t="s">
        <v>32</v>
      </c>
      <c r="J7" s="28">
        <v>82</v>
      </c>
      <c r="L7" s="10">
        <f t="shared" si="1"/>
        <v>0</v>
      </c>
      <c r="M7" s="7">
        <f t="shared" si="2"/>
        <v>18</v>
      </c>
      <c r="N7" s="7">
        <v>5.8</v>
      </c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252</v>
      </c>
      <c r="K8" s="45"/>
      <c r="L8" s="10">
        <f t="shared" si="1"/>
        <v>0</v>
      </c>
      <c r="M8" s="7">
        <f t="shared" ref="M8:M11" si="3">IF(WEEKDAY(L8,2)=3,16,IF(WEEKDAY(L8,2)=7,22,18))</f>
        <v>18</v>
      </c>
      <c r="N8" s="7">
        <v>10.9</v>
      </c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216</v>
      </c>
      <c r="L9" s="10">
        <f t="shared" si="1"/>
        <v>0</v>
      </c>
      <c r="M9" s="7">
        <f t="shared" si="3"/>
        <v>18</v>
      </c>
      <c r="N9" s="7">
        <v>6.3</v>
      </c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84.1</v>
      </c>
      <c r="L10" s="10">
        <f t="shared" si="1"/>
        <v>0</v>
      </c>
      <c r="M10" s="7">
        <f t="shared" si="3"/>
        <v>18</v>
      </c>
      <c r="N10" s="7">
        <v>5.3</v>
      </c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125</v>
      </c>
      <c r="L11" s="10">
        <f t="shared" si="1"/>
        <v>0</v>
      </c>
      <c r="M11" s="7">
        <f t="shared" si="3"/>
        <v>18</v>
      </c>
      <c r="N11" s="7">
        <v>6.2</v>
      </c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11.24</v>
      </c>
      <c r="L12" s="10">
        <f t="shared" si="1"/>
        <v>0</v>
      </c>
      <c r="M12" s="7">
        <f>IF(WEEKDAY(L12,2)=3,16,IF(WEEKDAY(L12,2)=7,22,18))</f>
        <v>18</v>
      </c>
      <c r="N12" s="7">
        <v>2.5</v>
      </c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14.56</v>
      </c>
      <c r="L13" s="10">
        <f t="shared" si="1"/>
        <v>0</v>
      </c>
      <c r="M13" s="7">
        <f>IF(WEEKDAY(L13,2)=3,16,IF(WEEKDAY(L13,2)=7,22,18))</f>
        <v>18</v>
      </c>
      <c r="N13" s="7">
        <v>8.4</v>
      </c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2520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28</v>
      </c>
      <c r="I15" s="29" t="s">
        <v>34</v>
      </c>
      <c r="J15" s="28">
        <v>15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28</v>
      </c>
      <c r="I16" s="30" t="s">
        <v>21</v>
      </c>
      <c r="J16" s="9">
        <f>SUM(J2:J15)</f>
        <v>1813.3700000000001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1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0.19636363636363635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5.5062077922077908E-2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706.62999999999988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89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4.9810129870129859E-2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596.02999999999986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44255</v>
      </c>
      <c r="B2" s="3">
        <v>44286</v>
      </c>
      <c r="C2" s="4">
        <f t="shared" ref="C2:C5" si="0">B2-A2</f>
        <v>31</v>
      </c>
      <c r="D2" s="5" t="s">
        <v>100</v>
      </c>
      <c r="E2" s="6">
        <v>90</v>
      </c>
      <c r="F2" s="15">
        <f>(C2*E2)</f>
        <v>2790</v>
      </c>
      <c r="I2" s="13" t="s">
        <v>40</v>
      </c>
      <c r="J2" s="28">
        <v>850</v>
      </c>
      <c r="K2" s="9"/>
      <c r="L2" s="10">
        <f t="shared" ref="L2:L5" si="1">B2</f>
        <v>44286</v>
      </c>
      <c r="M2" s="7">
        <f>IF(WEEKDAY(L2,2)=3,16,18)</f>
        <v>16</v>
      </c>
      <c r="N2" s="7">
        <v>8.6</v>
      </c>
      <c r="O2" s="11"/>
    </row>
    <row r="3" spans="1:17" x14ac:dyDescent="0.25">
      <c r="A3" s="3"/>
      <c r="B3" s="3"/>
      <c r="C3" s="4"/>
      <c r="D3" s="5"/>
      <c r="E3" s="6"/>
      <c r="F3" s="15"/>
      <c r="I3" s="29" t="s">
        <v>26</v>
      </c>
      <c r="J3" s="28">
        <v>6.5</v>
      </c>
      <c r="L3" s="10">
        <f t="shared" si="1"/>
        <v>0</v>
      </c>
      <c r="M3" s="7">
        <f t="shared" ref="M3:M5" si="2">IF(WEEKDAY(L3,2)=3,16,18)</f>
        <v>18</v>
      </c>
      <c r="N3" s="7">
        <v>5.5</v>
      </c>
      <c r="O3" s="11"/>
    </row>
    <row r="4" spans="1:17" x14ac:dyDescent="0.25">
      <c r="A4" s="3"/>
      <c r="B4" s="3"/>
      <c r="C4" s="4"/>
      <c r="D4" s="5"/>
      <c r="E4" s="6"/>
      <c r="F4" s="15"/>
      <c r="I4" s="29" t="s">
        <v>18</v>
      </c>
      <c r="J4" s="28">
        <v>15.62</v>
      </c>
      <c r="L4" s="10">
        <f t="shared" si="1"/>
        <v>0</v>
      </c>
      <c r="M4" s="7">
        <f t="shared" si="2"/>
        <v>18</v>
      </c>
      <c r="N4" s="7">
        <v>13.2</v>
      </c>
      <c r="O4" s="11"/>
    </row>
    <row r="5" spans="1:17" x14ac:dyDescent="0.25">
      <c r="A5" s="3"/>
      <c r="B5" s="3"/>
      <c r="C5" s="4"/>
      <c r="D5" s="5"/>
      <c r="E5" s="6"/>
      <c r="F5" s="15"/>
      <c r="I5" s="29" t="s">
        <v>30</v>
      </c>
      <c r="J5" s="28">
        <v>66.25</v>
      </c>
      <c r="L5" s="10">
        <f t="shared" si="1"/>
        <v>0</v>
      </c>
      <c r="M5" s="7">
        <f t="shared" si="2"/>
        <v>18</v>
      </c>
      <c r="N5" s="7">
        <v>7</v>
      </c>
      <c r="O5" s="11"/>
    </row>
    <row r="6" spans="1:17" x14ac:dyDescent="0.25">
      <c r="A6" s="3"/>
      <c r="B6" s="3"/>
      <c r="C6" s="4"/>
      <c r="D6" s="5"/>
      <c r="E6" s="6"/>
      <c r="F6" s="15"/>
      <c r="I6" s="29" t="s">
        <v>31</v>
      </c>
      <c r="J6" s="28">
        <v>45.2</v>
      </c>
      <c r="L6" s="10"/>
      <c r="M6" s="7"/>
      <c r="N6" s="7"/>
      <c r="O6" s="11"/>
    </row>
    <row r="7" spans="1:17" x14ac:dyDescent="0.25">
      <c r="A7" s="3"/>
      <c r="B7" s="3"/>
      <c r="C7" s="4"/>
      <c r="D7" s="5"/>
      <c r="E7" s="6"/>
      <c r="F7" s="15"/>
      <c r="I7" s="29" t="s">
        <v>32</v>
      </c>
      <c r="J7" s="28">
        <v>82</v>
      </c>
      <c r="L7" s="10"/>
      <c r="M7" s="7"/>
      <c r="N7" s="7"/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279</v>
      </c>
      <c r="K8" s="45"/>
      <c r="L8" s="10"/>
      <c r="M8" s="7"/>
      <c r="N8" s="7"/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70</v>
      </c>
      <c r="L9" s="10"/>
      <c r="M9" s="7"/>
      <c r="N9" s="7"/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34.299999999999997</v>
      </c>
      <c r="L10" s="10"/>
      <c r="M10" s="7"/>
      <c r="N10" s="7"/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78</v>
      </c>
      <c r="L11" s="10"/>
      <c r="M11" s="7"/>
      <c r="N11" s="7"/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11.24</v>
      </c>
      <c r="L12" s="10"/>
      <c r="M12" s="7"/>
      <c r="N12" s="7"/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15.27</v>
      </c>
      <c r="L13" s="10"/>
      <c r="M13" s="7"/>
      <c r="N13" s="7"/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2790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31</v>
      </c>
      <c r="I15" s="29" t="s">
        <v>34</v>
      </c>
      <c r="J15" s="28">
        <v>0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31</v>
      </c>
      <c r="I16" s="30" t="s">
        <v>21</v>
      </c>
      <c r="J16" s="9">
        <f>SUM(J2:J15)</f>
        <v>1583.2800000000002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1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0.2174025974025974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9.4030129870129861E-2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1206.7199999999998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89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8.8778181818181798E-2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1096.1199999999999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44289</v>
      </c>
      <c r="B2" s="3">
        <v>44316</v>
      </c>
      <c r="C2" s="4">
        <f t="shared" ref="C2:C13" si="0">B2-A2</f>
        <v>27</v>
      </c>
      <c r="D2" s="5" t="s">
        <v>76</v>
      </c>
      <c r="E2" s="6">
        <v>100</v>
      </c>
      <c r="F2" s="15">
        <f>(C2*E2)</f>
        <v>2700</v>
      </c>
      <c r="I2" s="13" t="s">
        <v>40</v>
      </c>
      <c r="J2" s="28">
        <v>850</v>
      </c>
      <c r="K2" s="9"/>
      <c r="L2" s="10">
        <f t="shared" ref="L2:L13" si="1">B2</f>
        <v>44316</v>
      </c>
      <c r="M2" s="7">
        <f>IF(WEEKDAY(L2,2)=3,16,18)</f>
        <v>18</v>
      </c>
      <c r="N2" s="7">
        <v>8.6</v>
      </c>
      <c r="O2" s="11"/>
    </row>
    <row r="3" spans="1:17" x14ac:dyDescent="0.25">
      <c r="A3" s="3"/>
      <c r="B3" s="3"/>
      <c r="C3" s="4"/>
      <c r="D3" s="5"/>
      <c r="E3" s="6"/>
      <c r="F3" s="15"/>
      <c r="I3" s="29" t="s">
        <v>26</v>
      </c>
      <c r="J3" s="28">
        <v>6.5</v>
      </c>
      <c r="L3" s="10">
        <f t="shared" si="1"/>
        <v>0</v>
      </c>
      <c r="M3" s="7">
        <f t="shared" ref="M3:M7" si="2">IF(WEEKDAY(L3,2)=3,16,18)</f>
        <v>18</v>
      </c>
      <c r="N3" s="7">
        <v>5.5</v>
      </c>
      <c r="O3" s="11"/>
    </row>
    <row r="4" spans="1:17" x14ac:dyDescent="0.25">
      <c r="A4" s="3"/>
      <c r="B4" s="3"/>
      <c r="C4" s="4"/>
      <c r="D4" s="5"/>
      <c r="E4" s="6"/>
      <c r="F4" s="15"/>
      <c r="I4" s="29" t="s">
        <v>18</v>
      </c>
      <c r="J4" s="28">
        <v>15.62</v>
      </c>
      <c r="L4" s="10">
        <f t="shared" si="1"/>
        <v>0</v>
      </c>
      <c r="M4" s="7">
        <f t="shared" si="2"/>
        <v>18</v>
      </c>
      <c r="N4" s="7">
        <v>13.2</v>
      </c>
      <c r="O4" s="11"/>
    </row>
    <row r="5" spans="1:17" x14ac:dyDescent="0.25">
      <c r="A5" s="3"/>
      <c r="B5" s="3"/>
      <c r="C5" s="4"/>
      <c r="D5" s="5"/>
      <c r="E5" s="6"/>
      <c r="F5" s="15"/>
      <c r="I5" s="29" t="s">
        <v>30</v>
      </c>
      <c r="J5" s="28">
        <v>66.25</v>
      </c>
      <c r="L5" s="10">
        <f t="shared" si="1"/>
        <v>0</v>
      </c>
      <c r="M5" s="7">
        <f t="shared" si="2"/>
        <v>18</v>
      </c>
      <c r="N5" s="7">
        <v>7</v>
      </c>
      <c r="O5" s="11"/>
    </row>
    <row r="6" spans="1:17" x14ac:dyDescent="0.25">
      <c r="A6" s="3"/>
      <c r="B6" s="3"/>
      <c r="C6" s="4"/>
      <c r="D6" s="5"/>
      <c r="E6" s="6"/>
      <c r="F6" s="15"/>
      <c r="I6" s="29" t="s">
        <v>31</v>
      </c>
      <c r="J6" s="28">
        <v>45.2</v>
      </c>
      <c r="L6" s="10">
        <f t="shared" si="1"/>
        <v>0</v>
      </c>
      <c r="M6" s="7">
        <f t="shared" si="2"/>
        <v>18</v>
      </c>
      <c r="N6" s="7">
        <f>2.09+2.31</f>
        <v>4.4000000000000004</v>
      </c>
      <c r="O6" s="11"/>
    </row>
    <row r="7" spans="1:17" x14ac:dyDescent="0.25">
      <c r="A7" s="3"/>
      <c r="B7" s="3"/>
      <c r="C7" s="4"/>
      <c r="D7" s="5"/>
      <c r="E7" s="6"/>
      <c r="F7" s="15"/>
      <c r="I7" s="29" t="s">
        <v>32</v>
      </c>
      <c r="J7" s="28">
        <v>82</v>
      </c>
      <c r="L7" s="10">
        <f t="shared" si="1"/>
        <v>0</v>
      </c>
      <c r="M7" s="7">
        <f t="shared" si="2"/>
        <v>18</v>
      </c>
      <c r="N7" s="7">
        <v>5.8</v>
      </c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270</v>
      </c>
      <c r="K8" s="45"/>
      <c r="L8" s="10">
        <f t="shared" si="1"/>
        <v>0</v>
      </c>
      <c r="M8" s="7">
        <f t="shared" ref="M8:M11" si="3">IF(WEEKDAY(L8,2)=3,16,IF(WEEKDAY(L8,2)=7,22,18))</f>
        <v>18</v>
      </c>
      <c r="N8" s="7">
        <v>10.9</v>
      </c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216</v>
      </c>
      <c r="L9" s="10">
        <f t="shared" si="1"/>
        <v>0</v>
      </c>
      <c r="M9" s="7">
        <f t="shared" si="3"/>
        <v>18</v>
      </c>
      <c r="N9" s="7">
        <v>6.3</v>
      </c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84.1</v>
      </c>
      <c r="L10" s="10">
        <f t="shared" si="1"/>
        <v>0</v>
      </c>
      <c r="M10" s="7">
        <f t="shared" si="3"/>
        <v>18</v>
      </c>
      <c r="N10" s="7">
        <v>5.3</v>
      </c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83</v>
      </c>
      <c r="L11" s="10">
        <f t="shared" si="1"/>
        <v>0</v>
      </c>
      <c r="M11" s="7">
        <f t="shared" si="3"/>
        <v>18</v>
      </c>
      <c r="N11" s="7">
        <v>6.2</v>
      </c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8.5399999999999991</v>
      </c>
      <c r="L12" s="10">
        <f t="shared" si="1"/>
        <v>0</v>
      </c>
      <c r="M12" s="7">
        <f>IF(WEEKDAY(L12,2)=3,16,IF(WEEKDAY(L12,2)=7,22,18))</f>
        <v>18</v>
      </c>
      <c r="N12" s="7">
        <v>2.5</v>
      </c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10.52</v>
      </c>
      <c r="L13" s="10">
        <f t="shared" si="1"/>
        <v>0</v>
      </c>
      <c r="M13" s="7">
        <f>IF(WEEKDAY(L13,2)=3,16,IF(WEEKDAY(L13,2)=7,22,18))</f>
        <v>18</v>
      </c>
      <c r="N13" s="7">
        <v>8.4</v>
      </c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2700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27</v>
      </c>
      <c r="I15" s="29" t="s">
        <v>34</v>
      </c>
      <c r="J15" s="28">
        <v>0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30</v>
      </c>
      <c r="I16" s="30" t="s">
        <v>21</v>
      </c>
      <c r="J16" s="9">
        <f>SUM(J2:J15)</f>
        <v>1767.63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0.9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0.21038961038961038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7.2652207792207782E-2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932.36999999999989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89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6.7400259740259733E-2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821.76999999999987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44316</v>
      </c>
      <c r="B2" s="3">
        <v>44347</v>
      </c>
      <c r="C2" s="4">
        <f t="shared" ref="C2:C13" si="0">B2-A2</f>
        <v>31</v>
      </c>
      <c r="D2" s="5" t="s">
        <v>76</v>
      </c>
      <c r="E2" s="6">
        <v>100</v>
      </c>
      <c r="F2" s="15">
        <f>(C2*E2)</f>
        <v>3100</v>
      </c>
      <c r="I2" s="13" t="s">
        <v>40</v>
      </c>
      <c r="J2" s="28">
        <v>850</v>
      </c>
      <c r="K2" s="9"/>
      <c r="L2" s="10">
        <f t="shared" ref="L2:L13" si="1">B2</f>
        <v>44347</v>
      </c>
      <c r="M2" s="7">
        <f>IF(WEEKDAY(L2,2)=3,16,18)</f>
        <v>18</v>
      </c>
      <c r="N2" s="7">
        <v>8.6</v>
      </c>
      <c r="O2" s="11"/>
    </row>
    <row r="3" spans="1:17" x14ac:dyDescent="0.25">
      <c r="A3" s="3"/>
      <c r="B3" s="3"/>
      <c r="C3" s="4"/>
      <c r="D3" s="5"/>
      <c r="E3" s="6"/>
      <c r="F3" s="15"/>
      <c r="I3" s="29" t="s">
        <v>26</v>
      </c>
      <c r="J3" s="28">
        <v>6.5</v>
      </c>
      <c r="L3" s="10"/>
      <c r="M3" s="7"/>
      <c r="N3" s="7"/>
      <c r="O3" s="11"/>
    </row>
    <row r="4" spans="1:17" x14ac:dyDescent="0.25">
      <c r="A4" s="3"/>
      <c r="B4" s="3"/>
      <c r="C4" s="4"/>
      <c r="D4" s="5"/>
      <c r="E4" s="6"/>
      <c r="F4" s="15"/>
      <c r="I4" s="29" t="s">
        <v>18</v>
      </c>
      <c r="J4" s="28">
        <v>15.62</v>
      </c>
      <c r="L4" s="10"/>
      <c r="M4" s="7"/>
      <c r="N4" s="7"/>
      <c r="O4" s="11"/>
    </row>
    <row r="5" spans="1:17" x14ac:dyDescent="0.25">
      <c r="A5" s="3"/>
      <c r="B5" s="3"/>
      <c r="C5" s="4"/>
      <c r="D5" s="5"/>
      <c r="E5" s="6"/>
      <c r="F5" s="15"/>
      <c r="I5" s="29" t="s">
        <v>30</v>
      </c>
      <c r="J5" s="28">
        <v>66.25</v>
      </c>
      <c r="L5" s="10"/>
      <c r="M5" s="7"/>
      <c r="N5" s="7"/>
      <c r="O5" s="11"/>
    </row>
    <row r="6" spans="1:17" x14ac:dyDescent="0.25">
      <c r="A6" s="3"/>
      <c r="B6" s="3"/>
      <c r="C6" s="4"/>
      <c r="D6" s="5"/>
      <c r="E6" s="6"/>
      <c r="F6" s="15"/>
      <c r="I6" s="29" t="s">
        <v>31</v>
      </c>
      <c r="J6" s="28">
        <v>45.2</v>
      </c>
      <c r="L6" s="10"/>
      <c r="M6" s="7"/>
      <c r="N6" s="7"/>
      <c r="O6" s="11"/>
    </row>
    <row r="7" spans="1:17" x14ac:dyDescent="0.25">
      <c r="A7" s="3"/>
      <c r="B7" s="3"/>
      <c r="C7" s="4"/>
      <c r="D7" s="5"/>
      <c r="E7" s="6"/>
      <c r="F7" s="15"/>
      <c r="I7" s="29" t="s">
        <v>32</v>
      </c>
      <c r="J7" s="28">
        <v>82</v>
      </c>
      <c r="L7" s="10"/>
      <c r="M7" s="7"/>
      <c r="N7" s="7"/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310</v>
      </c>
      <c r="K8" s="45"/>
      <c r="L8" s="10"/>
      <c r="M8" s="7"/>
      <c r="N8" s="7"/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18</v>
      </c>
      <c r="L9" s="10"/>
      <c r="M9" s="7"/>
      <c r="N9" s="7"/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8.6</v>
      </c>
      <c r="L10" s="10"/>
      <c r="M10" s="7"/>
      <c r="N10" s="7"/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71</v>
      </c>
      <c r="L11" s="10"/>
      <c r="M11" s="7"/>
      <c r="N11" s="7"/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8.5399999999999991</v>
      </c>
      <c r="L12" s="10"/>
      <c r="M12" s="7"/>
      <c r="N12" s="7"/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8.65</v>
      </c>
      <c r="L13" s="10"/>
      <c r="M13" s="7"/>
      <c r="N13" s="7"/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3100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31</v>
      </c>
      <c r="I15" s="29" t="s">
        <v>34</v>
      </c>
      <c r="J15" s="28">
        <v>120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31</v>
      </c>
      <c r="I16" s="30" t="s">
        <v>21</v>
      </c>
      <c r="J16" s="9">
        <f>SUM(J2:J15)</f>
        <v>1640.2600000000002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1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0.24155844155844156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0.11374597402597401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1459.7399999999998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89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0.10849402597402594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1349.1399999999999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43831</v>
      </c>
      <c r="B2" s="3">
        <v>43855</v>
      </c>
      <c r="C2" s="4">
        <f t="shared" ref="C2:C3" si="0">B2-A2</f>
        <v>24</v>
      </c>
      <c r="D2" s="5" t="s">
        <v>76</v>
      </c>
      <c r="E2" s="6">
        <v>100</v>
      </c>
      <c r="F2" s="15">
        <f t="shared" ref="F2:F3" si="1">(C2*E2)</f>
        <v>2400</v>
      </c>
      <c r="I2" s="13" t="s">
        <v>40</v>
      </c>
      <c r="J2" s="28">
        <v>850</v>
      </c>
      <c r="K2" s="9"/>
      <c r="L2" s="10"/>
      <c r="M2" s="7"/>
      <c r="N2" s="7"/>
      <c r="O2" s="11"/>
    </row>
    <row r="3" spans="1:17" x14ac:dyDescent="0.25">
      <c r="A3" s="3">
        <v>43857</v>
      </c>
      <c r="B3" s="3">
        <v>43861</v>
      </c>
      <c r="C3" s="4">
        <f t="shared" si="0"/>
        <v>4</v>
      </c>
      <c r="D3" s="5" t="s">
        <v>77</v>
      </c>
      <c r="E3" s="6">
        <v>90</v>
      </c>
      <c r="F3" s="15">
        <f t="shared" si="1"/>
        <v>360</v>
      </c>
      <c r="I3" s="29" t="s">
        <v>26</v>
      </c>
      <c r="J3" s="28">
        <v>6.5</v>
      </c>
      <c r="L3" s="10">
        <f>B2</f>
        <v>43855</v>
      </c>
      <c r="M3" s="7">
        <f t="shared" ref="M3" si="2">IF(WEEKDAY(L3,2)=3,16,18)</f>
        <v>18</v>
      </c>
      <c r="N3" s="7">
        <v>5.5</v>
      </c>
      <c r="O3" s="11"/>
    </row>
    <row r="4" spans="1:17" x14ac:dyDescent="0.25">
      <c r="A4" s="3"/>
      <c r="B4" s="3"/>
      <c r="C4" s="4"/>
      <c r="D4" s="5"/>
      <c r="E4" s="6"/>
      <c r="I4" s="29" t="s">
        <v>18</v>
      </c>
      <c r="J4" s="28">
        <v>14.58</v>
      </c>
      <c r="L4" s="10"/>
      <c r="M4" s="7"/>
      <c r="N4" s="7"/>
      <c r="O4" s="11"/>
    </row>
    <row r="5" spans="1:17" x14ac:dyDescent="0.25">
      <c r="A5" s="3"/>
      <c r="B5" s="3"/>
      <c r="C5" s="4"/>
      <c r="D5" s="5"/>
      <c r="E5" s="6"/>
      <c r="F5" s="15"/>
      <c r="I5" s="29" t="s">
        <v>30</v>
      </c>
      <c r="J5" s="28">
        <v>66.25</v>
      </c>
      <c r="L5" s="10"/>
      <c r="M5" s="7"/>
      <c r="N5" s="7"/>
      <c r="O5" s="11"/>
    </row>
    <row r="6" spans="1:17" x14ac:dyDescent="0.25">
      <c r="A6" s="3"/>
      <c r="B6" s="3"/>
      <c r="C6" s="4"/>
      <c r="D6" s="5"/>
      <c r="E6" s="6"/>
      <c r="F6" s="15"/>
      <c r="I6" s="29" t="s">
        <v>31</v>
      </c>
      <c r="J6" s="28">
        <v>52.5</v>
      </c>
      <c r="L6" s="10"/>
      <c r="M6" s="7"/>
      <c r="N6" s="7"/>
      <c r="O6" s="11"/>
    </row>
    <row r="7" spans="1:17" x14ac:dyDescent="0.25">
      <c r="A7" s="3"/>
      <c r="B7" s="3"/>
      <c r="C7" s="4"/>
      <c r="D7" s="5"/>
      <c r="E7" s="6"/>
      <c r="F7" s="15"/>
      <c r="I7" s="29" t="s">
        <v>32</v>
      </c>
      <c r="J7" s="28">
        <v>80</v>
      </c>
      <c r="L7" s="10"/>
      <c r="M7" s="7"/>
      <c r="N7" s="7"/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276</v>
      </c>
      <c r="K8" s="45"/>
      <c r="L8" s="10"/>
      <c r="M8" s="7"/>
      <c r="N8" s="7"/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18</v>
      </c>
      <c r="L9" s="10"/>
      <c r="M9" s="7"/>
      <c r="N9" s="7"/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5.5</v>
      </c>
      <c r="L10" s="10"/>
      <c r="M10" s="7"/>
      <c r="N10" s="7"/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110</v>
      </c>
      <c r="L11" s="10"/>
      <c r="M11" s="7"/>
      <c r="N11" s="7"/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10.32</v>
      </c>
      <c r="L12" s="10"/>
      <c r="M12" s="7"/>
      <c r="N12" s="7"/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9.52</v>
      </c>
      <c r="L13" s="10"/>
      <c r="M13" s="7"/>
      <c r="N13" s="7"/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2760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28</v>
      </c>
      <c r="I15" s="29" t="s">
        <v>34</v>
      </c>
      <c r="J15" s="28">
        <v>45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31</v>
      </c>
      <c r="I16" s="30" t="s">
        <v>21</v>
      </c>
      <c r="J16" s="9">
        <f>SUM(J2:J15)</f>
        <v>1574.07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0.90322580645161288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0.21506493506493507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9.2410129870129865E-2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1185.93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94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8.6768571428571431E-2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1070.3300000000002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43863</v>
      </c>
      <c r="B2" s="3">
        <v>43865</v>
      </c>
      <c r="C2" s="4">
        <f t="shared" ref="C2:C4" si="0">B2-A2</f>
        <v>2</v>
      </c>
      <c r="D2" s="5" t="s">
        <v>78</v>
      </c>
      <c r="E2" s="6">
        <v>94</v>
      </c>
      <c r="F2" s="15">
        <f>(C2*E2)</f>
        <v>188</v>
      </c>
      <c r="I2" s="13" t="s">
        <v>40</v>
      </c>
      <c r="J2" s="28">
        <v>850</v>
      </c>
      <c r="K2" s="9"/>
      <c r="L2" s="10">
        <f t="shared" ref="L2:L4" si="1">B2</f>
        <v>43865</v>
      </c>
      <c r="M2" s="7">
        <f>IF(WEEKDAY(L2,2)=3,16,18)</f>
        <v>18</v>
      </c>
      <c r="N2" s="7">
        <v>8.6</v>
      </c>
      <c r="O2" s="11"/>
    </row>
    <row r="3" spans="1:17" x14ac:dyDescent="0.25">
      <c r="A3" s="3">
        <v>43865</v>
      </c>
      <c r="B3" s="3">
        <v>43878</v>
      </c>
      <c r="C3" s="4">
        <f t="shared" si="0"/>
        <v>13</v>
      </c>
      <c r="D3" s="5" t="s">
        <v>76</v>
      </c>
      <c r="E3" s="6">
        <v>100</v>
      </c>
      <c r="F3" s="15">
        <f t="shared" ref="F3:F4" si="2">(C3*E3)</f>
        <v>1300</v>
      </c>
      <c r="I3" s="29" t="s">
        <v>26</v>
      </c>
      <c r="J3" s="28">
        <v>6.5</v>
      </c>
      <c r="L3" s="10">
        <f t="shared" si="1"/>
        <v>43878</v>
      </c>
      <c r="M3" s="7">
        <f t="shared" ref="M3:M4" si="3">IF(WEEKDAY(L3,2)=3,16,18)</f>
        <v>18</v>
      </c>
      <c r="N3" s="7">
        <v>5.5</v>
      </c>
      <c r="O3" s="11"/>
    </row>
    <row r="4" spans="1:17" x14ac:dyDescent="0.25">
      <c r="A4" s="3">
        <v>43881</v>
      </c>
      <c r="B4" s="3">
        <v>43888</v>
      </c>
      <c r="C4" s="4">
        <f t="shared" si="0"/>
        <v>7</v>
      </c>
      <c r="D4" s="5" t="s">
        <v>79</v>
      </c>
      <c r="E4" s="6">
        <v>90</v>
      </c>
      <c r="F4" s="15">
        <f t="shared" si="2"/>
        <v>630</v>
      </c>
      <c r="I4" s="29" t="s">
        <v>18</v>
      </c>
      <c r="J4" s="28">
        <v>14.58</v>
      </c>
      <c r="L4" s="10">
        <f t="shared" si="1"/>
        <v>43888</v>
      </c>
      <c r="M4" s="7">
        <f t="shared" si="3"/>
        <v>18</v>
      </c>
      <c r="N4" s="7">
        <v>13.2</v>
      </c>
      <c r="O4" s="11"/>
    </row>
    <row r="5" spans="1:17" x14ac:dyDescent="0.25">
      <c r="A5" s="3"/>
      <c r="B5" s="3"/>
      <c r="C5" s="4"/>
      <c r="D5" s="5"/>
      <c r="E5" s="6"/>
      <c r="F5" s="15"/>
      <c r="I5" s="29" t="s">
        <v>30</v>
      </c>
      <c r="J5" s="28">
        <v>66.25</v>
      </c>
      <c r="L5" s="10"/>
      <c r="M5" s="7"/>
      <c r="N5" s="7"/>
      <c r="O5" s="11"/>
    </row>
    <row r="6" spans="1:17" x14ac:dyDescent="0.25">
      <c r="A6" s="3"/>
      <c r="B6" s="3"/>
      <c r="C6" s="4"/>
      <c r="D6" s="5"/>
      <c r="E6" s="6"/>
      <c r="F6" s="15"/>
      <c r="I6" s="29" t="s">
        <v>31</v>
      </c>
      <c r="J6" s="28">
        <v>52.5</v>
      </c>
      <c r="L6" s="10"/>
      <c r="M6" s="7"/>
      <c r="N6" s="7"/>
      <c r="O6" s="11"/>
    </row>
    <row r="7" spans="1:17" x14ac:dyDescent="0.25">
      <c r="A7" s="3"/>
      <c r="B7" s="3"/>
      <c r="C7" s="4"/>
      <c r="D7" s="5"/>
      <c r="E7" s="6"/>
      <c r="F7" s="15"/>
      <c r="I7" s="29" t="s">
        <v>32</v>
      </c>
      <c r="J7" s="28">
        <v>80</v>
      </c>
      <c r="L7" s="10"/>
      <c r="M7" s="7"/>
      <c r="N7" s="7"/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211.8</v>
      </c>
      <c r="K8" s="45"/>
      <c r="L8" s="10"/>
      <c r="M8" s="7"/>
      <c r="N8" s="7"/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54</v>
      </c>
      <c r="L9" s="10"/>
      <c r="M9" s="7"/>
      <c r="N9" s="7"/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27.299999999999997</v>
      </c>
      <c r="L10" s="10"/>
      <c r="M10" s="7"/>
      <c r="N10" s="7"/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92</v>
      </c>
      <c r="L11" s="10"/>
      <c r="M11" s="7"/>
      <c r="N11" s="7"/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10.32</v>
      </c>
      <c r="L12" s="10"/>
      <c r="M12" s="7"/>
      <c r="N12" s="7"/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10.5</v>
      </c>
      <c r="L13" s="10"/>
      <c r="M13" s="7"/>
      <c r="N13" s="7"/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2118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22</v>
      </c>
      <c r="I15" s="29" t="s">
        <v>34</v>
      </c>
      <c r="J15" s="28">
        <v>0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29</v>
      </c>
      <c r="I16" s="30" t="s">
        <v>21</v>
      </c>
      <c r="J16" s="9">
        <f>SUM(J2:J15)</f>
        <v>1505.6499999999999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0.75862068965517238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0.16503896103896104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4.7715584415584426E-2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612.35000000000014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94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4.2074025974025986E-2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496.75000000000011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43891</v>
      </c>
      <c r="B2" s="3">
        <v>43914</v>
      </c>
      <c r="C2" s="4">
        <f t="shared" ref="C2:C3" si="0">B2-A2</f>
        <v>23</v>
      </c>
      <c r="D2" s="5" t="s">
        <v>82</v>
      </c>
      <c r="E2" s="6">
        <v>96</v>
      </c>
      <c r="F2" s="15">
        <f>(C2*E2)</f>
        <v>2208</v>
      </c>
      <c r="I2" s="13" t="s">
        <v>40</v>
      </c>
      <c r="J2" s="28">
        <v>850</v>
      </c>
      <c r="K2" s="9"/>
      <c r="L2" s="10">
        <f t="shared" ref="L2:L3" si="1">B2</f>
        <v>43914</v>
      </c>
      <c r="M2" s="7">
        <f>IF(WEEKDAY(L2,2)=3,16,18)</f>
        <v>18</v>
      </c>
      <c r="N2" s="7">
        <v>8.6</v>
      </c>
      <c r="O2" s="11"/>
    </row>
    <row r="3" spans="1:17" x14ac:dyDescent="0.25">
      <c r="A3" s="3">
        <v>43914</v>
      </c>
      <c r="B3" s="3">
        <v>43921</v>
      </c>
      <c r="C3" s="4">
        <f t="shared" si="0"/>
        <v>7</v>
      </c>
      <c r="D3" s="5" t="s">
        <v>9</v>
      </c>
      <c r="E3" s="6">
        <v>94</v>
      </c>
      <c r="F3" s="15">
        <f t="shared" ref="F3" si="2">(C3*E3)</f>
        <v>658</v>
      </c>
      <c r="I3" s="29" t="s">
        <v>26</v>
      </c>
      <c r="J3" s="28">
        <v>6.5</v>
      </c>
      <c r="L3" s="10">
        <f t="shared" si="1"/>
        <v>43921</v>
      </c>
      <c r="M3" s="7">
        <f t="shared" ref="M3" si="3">IF(WEEKDAY(L3,2)=3,16,18)</f>
        <v>18</v>
      </c>
      <c r="N3" s="7">
        <v>5.5</v>
      </c>
      <c r="O3" s="11"/>
    </row>
    <row r="4" spans="1:17" x14ac:dyDescent="0.25">
      <c r="A4" s="3"/>
      <c r="B4" s="3"/>
      <c r="C4" s="4"/>
      <c r="D4" s="5"/>
      <c r="E4" s="6"/>
      <c r="F4" s="15"/>
      <c r="I4" s="29" t="s">
        <v>18</v>
      </c>
      <c r="J4" s="28">
        <v>14.58</v>
      </c>
      <c r="L4" s="10"/>
      <c r="M4" s="7"/>
      <c r="N4" s="7"/>
      <c r="O4" s="11"/>
    </row>
    <row r="5" spans="1:17" x14ac:dyDescent="0.25">
      <c r="A5" s="3"/>
      <c r="B5" s="3"/>
      <c r="C5" s="4"/>
      <c r="D5" s="5"/>
      <c r="E5" s="6"/>
      <c r="F5" s="15"/>
      <c r="I5" s="29" t="s">
        <v>30</v>
      </c>
      <c r="J5" s="28">
        <v>66.25</v>
      </c>
      <c r="O5" s="11"/>
    </row>
    <row r="6" spans="1:17" x14ac:dyDescent="0.25">
      <c r="A6" s="3"/>
      <c r="B6" s="3"/>
      <c r="C6" s="4"/>
      <c r="D6" s="5"/>
      <c r="E6" s="6"/>
      <c r="F6" s="15"/>
      <c r="I6" s="29" t="s">
        <v>31</v>
      </c>
      <c r="J6" s="28">
        <v>52.5</v>
      </c>
      <c r="O6" s="11"/>
    </row>
    <row r="7" spans="1:17" x14ac:dyDescent="0.25">
      <c r="A7" s="3"/>
      <c r="B7" s="3"/>
      <c r="C7" s="4"/>
      <c r="D7" s="5"/>
      <c r="E7" s="6"/>
      <c r="F7" s="15"/>
      <c r="I7" s="29" t="s">
        <v>32</v>
      </c>
      <c r="J7" s="28">
        <v>80</v>
      </c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286.60000000000002</v>
      </c>
      <c r="K8" s="45"/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36</v>
      </c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14.1</v>
      </c>
      <c r="O10" s="7"/>
      <c r="P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120</v>
      </c>
      <c r="O11" s="7"/>
      <c r="P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10.32</v>
      </c>
      <c r="O12" s="7"/>
      <c r="P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9.4</v>
      </c>
      <c r="O13" s="7"/>
      <c r="P13" s="11"/>
    </row>
    <row r="14" spans="1:17" x14ac:dyDescent="0.25">
      <c r="A14" s="10"/>
      <c r="B14" s="10"/>
      <c r="C14" s="4"/>
      <c r="E14" s="54" t="s">
        <v>81</v>
      </c>
      <c r="F14" s="31">
        <f>SUM(F2:F13)</f>
        <v>2866</v>
      </c>
      <c r="I14" s="29" t="s">
        <v>29</v>
      </c>
      <c r="J14" s="28">
        <v>29.9</v>
      </c>
      <c r="N14" s="7"/>
      <c r="O14" s="7"/>
      <c r="P14" s="11"/>
    </row>
    <row r="15" spans="1:17" x14ac:dyDescent="0.25">
      <c r="A15" s="16"/>
      <c r="B15" s="16"/>
      <c r="C15" s="4"/>
      <c r="E15" s="53" t="s">
        <v>80</v>
      </c>
      <c r="F15" s="17">
        <f>SUM(C:C)</f>
        <v>30</v>
      </c>
      <c r="I15" s="29" t="s">
        <v>34</v>
      </c>
      <c r="J15" s="28">
        <v>0</v>
      </c>
      <c r="K15" s="12"/>
      <c r="N15" s="7"/>
      <c r="O15" s="7"/>
      <c r="P15" s="11"/>
    </row>
    <row r="16" spans="1:17" x14ac:dyDescent="0.25">
      <c r="A16" s="18"/>
      <c r="B16" s="10"/>
      <c r="C16" s="4"/>
      <c r="F16" s="17">
        <f>DAY(EOMONTH(B2,0))</f>
        <v>31</v>
      </c>
      <c r="I16" s="30" t="s">
        <v>21</v>
      </c>
      <c r="J16" s="9">
        <f>SUM(J2:J15)</f>
        <v>1576.1499999999999</v>
      </c>
      <c r="K16" s="12"/>
      <c r="L16" s="10"/>
      <c r="M16" s="7"/>
      <c r="N16" s="7"/>
      <c r="O16" s="7"/>
      <c r="P16" s="11"/>
    </row>
    <row r="17" spans="1:15" x14ac:dyDescent="0.25">
      <c r="A17" s="20"/>
      <c r="B17" s="21"/>
      <c r="F17" s="24">
        <f>F15/F16</f>
        <v>0.967741935483871</v>
      </c>
      <c r="K17" s="12"/>
      <c r="L17" s="11"/>
      <c r="M17" s="7"/>
      <c r="N17" s="7"/>
      <c r="O17" s="7"/>
    </row>
    <row r="18" spans="1:15" x14ac:dyDescent="0.25">
      <c r="A18" s="23"/>
      <c r="B18" s="21"/>
      <c r="F18" s="22"/>
      <c r="K18" s="13"/>
      <c r="L18" s="11"/>
      <c r="N18" s="7"/>
      <c r="O18" s="7"/>
    </row>
    <row r="19" spans="1:15" x14ac:dyDescent="0.25">
      <c r="I19" s="47" t="s">
        <v>39</v>
      </c>
      <c r="J19" s="8">
        <f>(F14*12)/F20</f>
        <v>0.22332467532467531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0.10050779220779221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1289.8500000000001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94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9.4866233766233779E-2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1174.2500000000002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43922</v>
      </c>
      <c r="B2" s="3">
        <v>43928</v>
      </c>
      <c r="C2" s="4">
        <f t="shared" ref="C2:C7" si="0">B2-A2</f>
        <v>6</v>
      </c>
      <c r="D2" s="5" t="s">
        <v>83</v>
      </c>
      <c r="E2" s="6">
        <v>94</v>
      </c>
      <c r="F2" s="15">
        <f>(C2*E2)</f>
        <v>564</v>
      </c>
      <c r="I2" s="13" t="s">
        <v>40</v>
      </c>
      <c r="J2" s="28">
        <v>850</v>
      </c>
      <c r="K2" s="9"/>
      <c r="L2" s="10">
        <f t="shared" ref="L2:L7" si="1">B2</f>
        <v>43928</v>
      </c>
      <c r="M2" s="7">
        <f>IF(WEEKDAY(L2,2)=3,16,18)</f>
        <v>18</v>
      </c>
      <c r="N2" s="7"/>
      <c r="O2" s="11"/>
    </row>
    <row r="3" spans="1:17" x14ac:dyDescent="0.25">
      <c r="A3" s="3">
        <v>43928</v>
      </c>
      <c r="B3" s="3">
        <v>43930</v>
      </c>
      <c r="C3" s="4">
        <f t="shared" si="0"/>
        <v>2</v>
      </c>
      <c r="D3" s="5" t="s">
        <v>84</v>
      </c>
      <c r="E3" s="6">
        <v>94</v>
      </c>
      <c r="F3" s="15">
        <f t="shared" ref="F3:F7" si="2">(C3*E3)</f>
        <v>188</v>
      </c>
      <c r="I3" s="29" t="s">
        <v>26</v>
      </c>
      <c r="J3" s="28">
        <v>6.5</v>
      </c>
      <c r="L3" s="10">
        <f t="shared" si="1"/>
        <v>43930</v>
      </c>
      <c r="M3" s="7">
        <f t="shared" ref="M3:M7" si="3">IF(WEEKDAY(L3,2)=3,16,18)</f>
        <v>18</v>
      </c>
      <c r="N3" s="7"/>
      <c r="O3" s="11"/>
    </row>
    <row r="4" spans="1:17" x14ac:dyDescent="0.25">
      <c r="A4" s="3">
        <v>43930</v>
      </c>
      <c r="B4" s="3">
        <v>43931</v>
      </c>
      <c r="C4" s="4">
        <f t="shared" si="0"/>
        <v>1</v>
      </c>
      <c r="D4" s="5" t="s">
        <v>85</v>
      </c>
      <c r="E4" s="6">
        <v>90</v>
      </c>
      <c r="F4" s="15">
        <f t="shared" si="2"/>
        <v>90</v>
      </c>
      <c r="I4" s="29" t="s">
        <v>18</v>
      </c>
      <c r="J4" s="28">
        <v>14.58</v>
      </c>
      <c r="L4" s="10">
        <f t="shared" si="1"/>
        <v>43931</v>
      </c>
      <c r="M4" s="7">
        <f t="shared" si="3"/>
        <v>18</v>
      </c>
      <c r="N4" s="7">
        <v>15.8</v>
      </c>
      <c r="O4" s="11"/>
    </row>
    <row r="5" spans="1:17" x14ac:dyDescent="0.25">
      <c r="A5" s="3">
        <v>43933</v>
      </c>
      <c r="B5" s="3">
        <v>43935</v>
      </c>
      <c r="C5" s="4">
        <f t="shared" si="0"/>
        <v>2</v>
      </c>
      <c r="D5" s="5" t="s">
        <v>86</v>
      </c>
      <c r="E5" s="6">
        <v>94</v>
      </c>
      <c r="F5" s="15">
        <f t="shared" si="2"/>
        <v>188</v>
      </c>
      <c r="I5" s="29" t="s">
        <v>30</v>
      </c>
      <c r="J5" s="28">
        <v>66.25</v>
      </c>
      <c r="L5" s="10">
        <f t="shared" si="1"/>
        <v>43935</v>
      </c>
      <c r="M5" s="7">
        <f t="shared" si="3"/>
        <v>18</v>
      </c>
      <c r="N5" s="7"/>
      <c r="O5" s="11"/>
    </row>
    <row r="6" spans="1:17" x14ac:dyDescent="0.25">
      <c r="A6" s="3">
        <v>43935</v>
      </c>
      <c r="B6" s="3">
        <v>43943</v>
      </c>
      <c r="C6" s="4">
        <f t="shared" si="0"/>
        <v>8</v>
      </c>
      <c r="D6" s="5" t="s">
        <v>87</v>
      </c>
      <c r="E6" s="6">
        <v>94</v>
      </c>
      <c r="F6" s="15">
        <f t="shared" si="2"/>
        <v>752</v>
      </c>
      <c r="I6" s="29" t="s">
        <v>31</v>
      </c>
      <c r="J6" s="28">
        <v>52.5</v>
      </c>
      <c r="L6" s="10">
        <f t="shared" si="1"/>
        <v>43943</v>
      </c>
      <c r="M6" s="7">
        <f t="shared" si="3"/>
        <v>16</v>
      </c>
      <c r="N6" s="7"/>
      <c r="O6" s="11"/>
    </row>
    <row r="7" spans="1:17" x14ac:dyDescent="0.25">
      <c r="A7" s="3">
        <v>43948</v>
      </c>
      <c r="B7" s="3">
        <v>43951</v>
      </c>
      <c r="C7" s="4">
        <f t="shared" si="0"/>
        <v>3</v>
      </c>
      <c r="D7" s="5" t="s">
        <v>88</v>
      </c>
      <c r="E7" s="6">
        <v>94</v>
      </c>
      <c r="F7" s="15">
        <f t="shared" si="2"/>
        <v>282</v>
      </c>
      <c r="I7" s="29" t="s">
        <v>32</v>
      </c>
      <c r="J7" s="28">
        <v>80</v>
      </c>
      <c r="L7" s="10">
        <f t="shared" si="1"/>
        <v>43951</v>
      </c>
      <c r="M7" s="7">
        <f t="shared" si="3"/>
        <v>18</v>
      </c>
      <c r="N7" s="7">
        <v>12.5</v>
      </c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206.4</v>
      </c>
      <c r="K8" s="45"/>
      <c r="L8" s="10"/>
      <c r="M8" s="7"/>
      <c r="N8" s="7"/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106</v>
      </c>
      <c r="L9" s="10"/>
      <c r="M9" s="7"/>
      <c r="N9" s="7"/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28.3</v>
      </c>
      <c r="L10" s="10"/>
      <c r="M10" s="7"/>
      <c r="N10" s="7"/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85</v>
      </c>
      <c r="L11" s="10"/>
      <c r="M11" s="7"/>
      <c r="N11" s="7"/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12.56</v>
      </c>
      <c r="L12" s="10"/>
      <c r="M12" s="7"/>
      <c r="N12" s="7"/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15.2</v>
      </c>
      <c r="L13" s="10"/>
      <c r="M13" s="7"/>
      <c r="N13" s="7"/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2064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22</v>
      </c>
      <c r="I15" s="29" t="s">
        <v>34</v>
      </c>
      <c r="J15" s="28">
        <v>0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30</v>
      </c>
      <c r="I16" s="30" t="s">
        <v>21</v>
      </c>
      <c r="J16" s="9">
        <f>SUM(J2:J15)</f>
        <v>1553.19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0.73333333333333328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0.16083116883116882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3.9803376623376623E-2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510.80999999999995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94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3.4161818181818182E-2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395.20999999999992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H19" workbookViewId="0"/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  <col min="14" max="14" width="16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43954</v>
      </c>
      <c r="B2" s="3">
        <v>43955</v>
      </c>
      <c r="C2" s="4">
        <f t="shared" ref="C2:C13" si="0">B2-A2</f>
        <v>1</v>
      </c>
      <c r="D2" s="5" t="s">
        <v>8</v>
      </c>
      <c r="E2" s="6">
        <v>94</v>
      </c>
      <c r="F2" s="15">
        <f>(C2*E2)</f>
        <v>94</v>
      </c>
      <c r="I2" s="13" t="s">
        <v>40</v>
      </c>
      <c r="J2" s="28">
        <v>850</v>
      </c>
      <c r="K2" s="9"/>
      <c r="L2" s="10">
        <f t="shared" ref="L2:L13" si="1">B2</f>
        <v>43955</v>
      </c>
      <c r="M2" s="7">
        <f>IF(WEEKDAY(L2,2)=3,16,18)</f>
        <v>18</v>
      </c>
      <c r="N2" s="7">
        <v>8.6</v>
      </c>
      <c r="O2" s="11"/>
    </row>
    <row r="3" spans="1:17" x14ac:dyDescent="0.25">
      <c r="A3" s="3">
        <v>43955</v>
      </c>
      <c r="B3" s="3">
        <v>43958</v>
      </c>
      <c r="C3" s="4">
        <f t="shared" si="0"/>
        <v>3</v>
      </c>
      <c r="D3" s="5" t="s">
        <v>9</v>
      </c>
      <c r="E3" s="6">
        <v>94</v>
      </c>
      <c r="F3" s="15">
        <f t="shared" ref="F3:F13" si="2">(C3*E3)</f>
        <v>282</v>
      </c>
      <c r="I3" s="29" t="s">
        <v>26</v>
      </c>
      <c r="J3" s="28">
        <v>6.5</v>
      </c>
      <c r="L3" s="10">
        <f t="shared" si="1"/>
        <v>43958</v>
      </c>
      <c r="M3" s="7">
        <f t="shared" ref="M3:M7" si="3">IF(WEEKDAY(L3,2)=3,16,18)</f>
        <v>18</v>
      </c>
      <c r="N3" s="7">
        <v>5.5</v>
      </c>
      <c r="O3" s="11"/>
    </row>
    <row r="4" spans="1:17" x14ac:dyDescent="0.25">
      <c r="A4" s="3">
        <v>43958</v>
      </c>
      <c r="B4" s="3">
        <v>43960</v>
      </c>
      <c r="C4" s="4">
        <f t="shared" si="0"/>
        <v>2</v>
      </c>
      <c r="D4" s="5" t="s">
        <v>10</v>
      </c>
      <c r="E4" s="6">
        <v>90</v>
      </c>
      <c r="F4" s="15">
        <f t="shared" si="2"/>
        <v>180</v>
      </c>
      <c r="I4" s="29" t="s">
        <v>18</v>
      </c>
      <c r="J4" s="28">
        <v>14.58</v>
      </c>
      <c r="L4" s="10">
        <f t="shared" si="1"/>
        <v>43960</v>
      </c>
      <c r="M4" s="7">
        <f t="shared" si="3"/>
        <v>18</v>
      </c>
      <c r="N4" s="7">
        <v>13.2</v>
      </c>
      <c r="O4" s="11"/>
    </row>
    <row r="5" spans="1:17" x14ac:dyDescent="0.25">
      <c r="A5" s="3">
        <v>43960</v>
      </c>
      <c r="B5" s="3">
        <v>43964</v>
      </c>
      <c r="C5" s="4">
        <f t="shared" si="0"/>
        <v>4</v>
      </c>
      <c r="D5" s="5" t="s">
        <v>11</v>
      </c>
      <c r="E5" s="6">
        <v>94</v>
      </c>
      <c r="F5" s="15">
        <f t="shared" si="2"/>
        <v>376</v>
      </c>
      <c r="I5" s="29" t="s">
        <v>30</v>
      </c>
      <c r="J5" s="28">
        <v>66.25</v>
      </c>
      <c r="L5" s="10">
        <f t="shared" si="1"/>
        <v>43964</v>
      </c>
      <c r="M5" s="7">
        <f t="shared" si="3"/>
        <v>16</v>
      </c>
      <c r="N5" s="7">
        <v>7</v>
      </c>
      <c r="O5" s="11"/>
    </row>
    <row r="6" spans="1:17" x14ac:dyDescent="0.25">
      <c r="A6" s="3">
        <v>43964</v>
      </c>
      <c r="B6" s="3">
        <v>43965</v>
      </c>
      <c r="C6" s="4">
        <f t="shared" si="0"/>
        <v>1</v>
      </c>
      <c r="D6" s="5" t="s">
        <v>13</v>
      </c>
      <c r="E6" s="6">
        <v>78</v>
      </c>
      <c r="F6" s="15">
        <f t="shared" si="2"/>
        <v>78</v>
      </c>
      <c r="I6" s="29" t="s">
        <v>31</v>
      </c>
      <c r="J6" s="28">
        <v>52.5</v>
      </c>
      <c r="L6" s="10">
        <f t="shared" si="1"/>
        <v>43965</v>
      </c>
      <c r="M6" s="7">
        <f t="shared" si="3"/>
        <v>18</v>
      </c>
      <c r="N6" s="7">
        <f>2.09+2.31</f>
        <v>4.4000000000000004</v>
      </c>
      <c r="O6" s="11"/>
    </row>
    <row r="7" spans="1:17" x14ac:dyDescent="0.25">
      <c r="A7" s="3">
        <v>43965</v>
      </c>
      <c r="B7" s="3">
        <v>43970</v>
      </c>
      <c r="C7" s="4">
        <f t="shared" si="0"/>
        <v>5</v>
      </c>
      <c r="D7" s="5" t="s">
        <v>14</v>
      </c>
      <c r="E7" s="6">
        <v>94</v>
      </c>
      <c r="F7" s="15">
        <f t="shared" si="2"/>
        <v>470</v>
      </c>
      <c r="I7" s="29" t="s">
        <v>32</v>
      </c>
      <c r="J7" s="28">
        <v>80</v>
      </c>
      <c r="L7" s="10">
        <f t="shared" si="1"/>
        <v>43970</v>
      </c>
      <c r="M7" s="7">
        <f t="shared" si="3"/>
        <v>18</v>
      </c>
      <c r="N7" s="7">
        <v>5.8</v>
      </c>
      <c r="O7" s="11"/>
    </row>
    <row r="8" spans="1:17" x14ac:dyDescent="0.25">
      <c r="A8" s="3">
        <v>43970</v>
      </c>
      <c r="B8" s="3">
        <v>43971</v>
      </c>
      <c r="C8" s="4">
        <f t="shared" si="0"/>
        <v>1</v>
      </c>
      <c r="D8" s="5" t="s">
        <v>15</v>
      </c>
      <c r="E8" s="6">
        <v>94</v>
      </c>
      <c r="F8" s="15">
        <f t="shared" si="2"/>
        <v>94</v>
      </c>
      <c r="I8" s="29" t="s">
        <v>33</v>
      </c>
      <c r="J8" s="28">
        <f>F14*0.1</f>
        <v>279.60000000000002</v>
      </c>
      <c r="K8" s="45"/>
      <c r="L8" s="10">
        <f t="shared" si="1"/>
        <v>43971</v>
      </c>
      <c r="M8" s="7">
        <f t="shared" ref="M8:M11" si="4">IF(WEEKDAY(L8,2)=3,16,IF(WEEKDAY(L8,2)=7,22,18))</f>
        <v>16</v>
      </c>
      <c r="N8" s="7">
        <v>10.9</v>
      </c>
      <c r="O8" s="11"/>
    </row>
    <row r="9" spans="1:17" x14ac:dyDescent="0.25">
      <c r="A9" s="3">
        <v>43971</v>
      </c>
      <c r="B9" s="3">
        <v>43974</v>
      </c>
      <c r="C9" s="4">
        <f t="shared" si="0"/>
        <v>3</v>
      </c>
      <c r="D9" s="5" t="s">
        <v>16</v>
      </c>
      <c r="E9" s="6">
        <v>94</v>
      </c>
      <c r="F9" s="15">
        <f t="shared" si="2"/>
        <v>282</v>
      </c>
      <c r="I9" s="29" t="s">
        <v>4</v>
      </c>
      <c r="J9" s="28">
        <f>SUM(M2:M13)</f>
        <v>214</v>
      </c>
      <c r="L9" s="10">
        <f t="shared" si="1"/>
        <v>43974</v>
      </c>
      <c r="M9" s="7">
        <f t="shared" si="4"/>
        <v>18</v>
      </c>
      <c r="N9" s="7">
        <v>6.3</v>
      </c>
      <c r="O9" s="11"/>
    </row>
    <row r="10" spans="1:17" x14ac:dyDescent="0.25">
      <c r="A10" s="3">
        <v>43974</v>
      </c>
      <c r="B10" s="3">
        <v>43976</v>
      </c>
      <c r="C10" s="4">
        <f t="shared" si="0"/>
        <v>2</v>
      </c>
      <c r="D10" s="5" t="s">
        <v>17</v>
      </c>
      <c r="E10" s="6">
        <v>94</v>
      </c>
      <c r="F10" s="15">
        <f t="shared" si="2"/>
        <v>188</v>
      </c>
      <c r="I10" s="29" t="s">
        <v>24</v>
      </c>
      <c r="J10" s="28">
        <f>SUM(N2:N14)</f>
        <v>84.1</v>
      </c>
      <c r="L10" s="10">
        <f t="shared" si="1"/>
        <v>43976</v>
      </c>
      <c r="M10" s="7">
        <f t="shared" si="4"/>
        <v>18</v>
      </c>
      <c r="N10" s="7">
        <v>5.3</v>
      </c>
      <c r="O10" s="11"/>
    </row>
    <row r="11" spans="1:17" x14ac:dyDescent="0.25">
      <c r="A11" s="3">
        <v>43976</v>
      </c>
      <c r="B11" s="3">
        <v>43978</v>
      </c>
      <c r="C11" s="4">
        <f t="shared" si="0"/>
        <v>2</v>
      </c>
      <c r="D11" s="5" t="s">
        <v>19</v>
      </c>
      <c r="E11" s="6">
        <v>94</v>
      </c>
      <c r="F11" s="15">
        <f t="shared" si="2"/>
        <v>188</v>
      </c>
      <c r="I11" s="29" t="s">
        <v>12</v>
      </c>
      <c r="J11" s="28">
        <v>88</v>
      </c>
      <c r="L11" s="10">
        <f t="shared" si="1"/>
        <v>43978</v>
      </c>
      <c r="M11" s="7">
        <f t="shared" si="4"/>
        <v>16</v>
      </c>
      <c r="N11" s="7">
        <v>6.2</v>
      </c>
      <c r="O11" s="11"/>
    </row>
    <row r="12" spans="1:17" x14ac:dyDescent="0.25">
      <c r="A12" s="3">
        <v>43978</v>
      </c>
      <c r="B12" s="3">
        <v>43982</v>
      </c>
      <c r="C12" s="4">
        <f t="shared" si="0"/>
        <v>4</v>
      </c>
      <c r="D12" s="5" t="s">
        <v>20</v>
      </c>
      <c r="E12" s="6">
        <v>94</v>
      </c>
      <c r="F12" s="15">
        <f t="shared" si="2"/>
        <v>376</v>
      </c>
      <c r="I12" s="29" t="s">
        <v>27</v>
      </c>
      <c r="J12" s="28">
        <v>12.56</v>
      </c>
      <c r="L12" s="10">
        <f t="shared" si="1"/>
        <v>43982</v>
      </c>
      <c r="M12" s="7">
        <f>IF(WEEKDAY(L12,2)=3,16,IF(WEEKDAY(L12,2)=7,22,18))</f>
        <v>22</v>
      </c>
      <c r="N12" s="7">
        <v>2.5</v>
      </c>
      <c r="O12" s="11"/>
    </row>
    <row r="13" spans="1:17" x14ac:dyDescent="0.25">
      <c r="A13" s="3">
        <v>43982</v>
      </c>
      <c r="B13" s="3">
        <v>43984</v>
      </c>
      <c r="C13" s="4">
        <f t="shared" si="0"/>
        <v>2</v>
      </c>
      <c r="D13" s="5" t="s">
        <v>22</v>
      </c>
      <c r="E13" s="6">
        <v>94</v>
      </c>
      <c r="F13" s="15">
        <f t="shared" si="2"/>
        <v>188</v>
      </c>
      <c r="I13" s="29" t="s">
        <v>28</v>
      </c>
      <c r="J13" s="28">
        <v>10.84</v>
      </c>
      <c r="L13" s="10">
        <f t="shared" si="1"/>
        <v>43984</v>
      </c>
      <c r="M13" s="7">
        <f>IF(WEEKDAY(L13,2)=3,16,IF(WEEKDAY(L13,2)=7,22,18))</f>
        <v>18</v>
      </c>
      <c r="N13" s="7">
        <v>8.4</v>
      </c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2796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30</v>
      </c>
      <c r="I15" s="29" t="s">
        <v>34</v>
      </c>
      <c r="J15" s="28">
        <v>150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31</v>
      </c>
      <c r="I16" s="30" t="s">
        <v>21</v>
      </c>
      <c r="J16" s="9">
        <f>SUM(J2:J15)</f>
        <v>1938.8299999999997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0.967741935483871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0.21787012987012988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6.6792467532467564E-2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857.1700000000003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94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6.115090909090911E-2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741.57000000000028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43985</v>
      </c>
      <c r="B2" s="3">
        <v>43988</v>
      </c>
      <c r="C2" s="4">
        <f t="shared" ref="C2:C13" si="0">B2-A2</f>
        <v>3</v>
      </c>
      <c r="D2" s="5" t="s">
        <v>8</v>
      </c>
      <c r="E2" s="6">
        <v>94</v>
      </c>
      <c r="F2" s="15">
        <f>(C2*E2)</f>
        <v>282</v>
      </c>
      <c r="I2" s="13" t="s">
        <v>40</v>
      </c>
      <c r="J2" s="28">
        <v>850</v>
      </c>
      <c r="K2" s="9"/>
      <c r="L2" s="10">
        <f t="shared" ref="L2:L13" si="1">B2</f>
        <v>43988</v>
      </c>
      <c r="M2" s="7">
        <f>IF(WEEKDAY(L2,2)=3,16,18)</f>
        <v>18</v>
      </c>
      <c r="N2" s="7">
        <v>8.6</v>
      </c>
      <c r="O2" s="11"/>
    </row>
    <row r="3" spans="1:17" x14ac:dyDescent="0.25">
      <c r="A3" s="3">
        <v>43986</v>
      </c>
      <c r="B3" s="3">
        <v>44012</v>
      </c>
      <c r="C3" s="4">
        <f t="shared" si="0"/>
        <v>26</v>
      </c>
      <c r="D3" s="5" t="s">
        <v>76</v>
      </c>
      <c r="E3" s="6">
        <v>100</v>
      </c>
      <c r="F3" s="15">
        <f t="shared" ref="F3:F13" si="2">(C3*E3)</f>
        <v>2600</v>
      </c>
      <c r="I3" s="29" t="s">
        <v>26</v>
      </c>
      <c r="J3" s="28">
        <v>6.5</v>
      </c>
      <c r="L3" s="10">
        <f t="shared" si="1"/>
        <v>44012</v>
      </c>
      <c r="M3" s="7">
        <f t="shared" ref="M3:M7" si="3">IF(WEEKDAY(L3,2)=3,16,18)</f>
        <v>18</v>
      </c>
      <c r="N3" s="7"/>
      <c r="O3" s="11"/>
    </row>
    <row r="4" spans="1:17" x14ac:dyDescent="0.25">
      <c r="A4" s="3"/>
      <c r="B4" s="3"/>
      <c r="C4" s="4"/>
      <c r="D4" s="5"/>
      <c r="E4" s="6"/>
      <c r="F4" s="15"/>
      <c r="I4" s="29" t="s">
        <v>18</v>
      </c>
      <c r="J4" s="28">
        <v>14.58</v>
      </c>
      <c r="L4" s="10"/>
      <c r="M4" s="7"/>
      <c r="N4" s="7"/>
      <c r="O4" s="11"/>
    </row>
    <row r="5" spans="1:17" x14ac:dyDescent="0.25">
      <c r="A5" s="3"/>
      <c r="B5" s="3"/>
      <c r="C5" s="4"/>
      <c r="D5" s="5"/>
      <c r="E5" s="6"/>
      <c r="F5" s="15"/>
      <c r="I5" s="29" t="s">
        <v>30</v>
      </c>
      <c r="J5" s="28">
        <v>66.25</v>
      </c>
      <c r="L5" s="10"/>
      <c r="M5" s="7"/>
      <c r="N5" s="7"/>
      <c r="O5" s="11"/>
    </row>
    <row r="6" spans="1:17" x14ac:dyDescent="0.25">
      <c r="A6" s="3"/>
      <c r="B6" s="3"/>
      <c r="C6" s="4"/>
      <c r="D6" s="5"/>
      <c r="E6" s="6"/>
      <c r="F6" s="15"/>
      <c r="I6" s="29" t="s">
        <v>31</v>
      </c>
      <c r="J6" s="28">
        <v>52.5</v>
      </c>
      <c r="L6" s="10"/>
      <c r="M6" s="7"/>
      <c r="N6" s="7"/>
      <c r="O6" s="11"/>
    </row>
    <row r="7" spans="1:17" x14ac:dyDescent="0.25">
      <c r="A7" s="3"/>
      <c r="B7" s="3"/>
      <c r="C7" s="4"/>
      <c r="D7" s="5"/>
      <c r="E7" s="6"/>
      <c r="F7" s="15"/>
      <c r="I7" s="29" t="s">
        <v>32</v>
      </c>
      <c r="J7" s="28">
        <v>80</v>
      </c>
      <c r="L7" s="10"/>
      <c r="M7" s="7"/>
      <c r="N7" s="7"/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288.2</v>
      </c>
      <c r="K8" s="45"/>
      <c r="L8" s="10"/>
      <c r="M8" s="7"/>
      <c r="N8" s="7"/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36</v>
      </c>
      <c r="L9" s="10"/>
      <c r="M9" s="7"/>
      <c r="N9" s="7"/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8.6</v>
      </c>
      <c r="L10" s="10"/>
      <c r="M10" s="7"/>
      <c r="N10" s="7"/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83</v>
      </c>
      <c r="L11" s="10"/>
      <c r="M11" s="7"/>
      <c r="N11" s="7"/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12.56</v>
      </c>
      <c r="L12" s="10"/>
      <c r="M12" s="7"/>
      <c r="N12" s="7"/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16.23</v>
      </c>
      <c r="L13" s="10"/>
      <c r="M13" s="7"/>
      <c r="N13" s="7"/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2882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29</v>
      </c>
      <c r="I15" s="29" t="s">
        <v>34</v>
      </c>
      <c r="J15" s="28">
        <v>0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30</v>
      </c>
      <c r="I16" s="30" t="s">
        <v>21</v>
      </c>
      <c r="J16" s="9">
        <f>SUM(J2:J15)</f>
        <v>1544.32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0.96666666666666667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0.22457142857142856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0.1042348051948052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1337.68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94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9.8593246753246752E-2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1222.0800000000002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L3" sqref="L3:O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44012</v>
      </c>
      <c r="B2" s="3">
        <v>44043</v>
      </c>
      <c r="C2" s="4">
        <f t="shared" ref="C2:C13" si="0">B2-A2</f>
        <v>31</v>
      </c>
      <c r="D2" s="5" t="s">
        <v>76</v>
      </c>
      <c r="E2" s="6">
        <v>100</v>
      </c>
      <c r="F2" s="15">
        <f>(C2*E2)</f>
        <v>3100</v>
      </c>
      <c r="I2" s="13" t="s">
        <v>40</v>
      </c>
      <c r="J2" s="28">
        <v>850</v>
      </c>
      <c r="K2" s="9"/>
      <c r="L2" s="10">
        <f t="shared" ref="L2:L13" si="1">B2</f>
        <v>44043</v>
      </c>
      <c r="M2" s="7">
        <f>IF(WEEKDAY(L2,2)=3,16,18)</f>
        <v>18</v>
      </c>
      <c r="N2" s="7">
        <v>8.6</v>
      </c>
      <c r="O2" s="11"/>
    </row>
    <row r="3" spans="1:17" x14ac:dyDescent="0.25">
      <c r="A3" s="3"/>
      <c r="B3" s="3"/>
      <c r="C3" s="4"/>
      <c r="D3" s="5"/>
      <c r="E3" s="6"/>
      <c r="F3" s="15"/>
      <c r="I3" s="29" t="s">
        <v>26</v>
      </c>
      <c r="J3" s="28">
        <v>6.5</v>
      </c>
      <c r="L3" s="10"/>
      <c r="M3" s="7"/>
      <c r="N3" s="7"/>
      <c r="O3" s="11"/>
    </row>
    <row r="4" spans="1:17" x14ac:dyDescent="0.25">
      <c r="A4" s="3"/>
      <c r="B4" s="3"/>
      <c r="C4" s="4"/>
      <c r="D4" s="5"/>
      <c r="E4" s="6"/>
      <c r="F4" s="15"/>
      <c r="I4" s="29" t="s">
        <v>18</v>
      </c>
      <c r="J4" s="28">
        <v>14.58</v>
      </c>
      <c r="L4" s="10"/>
      <c r="M4" s="7"/>
      <c r="N4" s="7"/>
      <c r="O4" s="11"/>
    </row>
    <row r="5" spans="1:17" x14ac:dyDescent="0.25">
      <c r="A5" s="3"/>
      <c r="B5" s="3"/>
      <c r="C5" s="4"/>
      <c r="D5" s="5"/>
      <c r="E5" s="6"/>
      <c r="F5" s="15"/>
      <c r="I5" s="29" t="s">
        <v>30</v>
      </c>
      <c r="J5" s="28">
        <v>66.25</v>
      </c>
      <c r="L5" s="10"/>
      <c r="M5" s="7"/>
      <c r="N5" s="7"/>
      <c r="O5" s="11"/>
    </row>
    <row r="6" spans="1:17" x14ac:dyDescent="0.25">
      <c r="A6" s="3"/>
      <c r="B6" s="3"/>
      <c r="C6" s="4"/>
      <c r="D6" s="5"/>
      <c r="E6" s="6"/>
      <c r="F6" s="15"/>
      <c r="I6" s="29" t="s">
        <v>31</v>
      </c>
      <c r="J6" s="28">
        <v>52.5</v>
      </c>
      <c r="L6" s="10"/>
      <c r="M6" s="7"/>
      <c r="N6" s="7"/>
      <c r="O6" s="11"/>
    </row>
    <row r="7" spans="1:17" x14ac:dyDescent="0.25">
      <c r="A7" s="3"/>
      <c r="B7" s="3"/>
      <c r="C7" s="4"/>
      <c r="D7" s="5"/>
      <c r="E7" s="6"/>
      <c r="F7" s="15"/>
      <c r="I7" s="29" t="s">
        <v>32</v>
      </c>
      <c r="J7" s="28">
        <v>80</v>
      </c>
      <c r="L7" s="10"/>
      <c r="M7" s="7"/>
      <c r="N7" s="7"/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310</v>
      </c>
      <c r="K8" s="45"/>
      <c r="L8" s="10"/>
      <c r="M8" s="7"/>
      <c r="N8" s="7"/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18</v>
      </c>
      <c r="L9" s="10"/>
      <c r="M9" s="7"/>
      <c r="N9" s="7"/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8.6</v>
      </c>
      <c r="L10" s="10"/>
      <c r="M10" s="7"/>
      <c r="N10" s="7"/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65</v>
      </c>
      <c r="L11" s="10"/>
      <c r="M11" s="7"/>
      <c r="N11" s="7"/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9.43</v>
      </c>
      <c r="L12" s="10"/>
      <c r="M12" s="7"/>
      <c r="N12" s="7"/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18.23</v>
      </c>
      <c r="L13" s="10"/>
      <c r="M13" s="7"/>
      <c r="N13" s="7"/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3100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31</v>
      </c>
      <c r="I15" s="29" t="s">
        <v>34</v>
      </c>
      <c r="J15" s="28">
        <v>0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31</v>
      </c>
      <c r="I16" s="30" t="s">
        <v>21</v>
      </c>
      <c r="J16" s="9">
        <f>SUM(J2:J15)</f>
        <v>1528.99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1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0.24155844155844156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0.12241636363636363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1571.01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94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0.1167748051948052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1455.41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J13" sqref="J13"/>
    </sheetView>
  </sheetViews>
  <sheetFormatPr defaultColWidth="11.42578125" defaultRowHeight="15" x14ac:dyDescent="0.25"/>
  <cols>
    <col min="9" max="9" width="27.5703125" customWidth="1"/>
    <col min="10" max="10" width="17.85546875" customWidth="1"/>
    <col min="11" max="11" width="10.5703125" customWidth="1"/>
  </cols>
  <sheetData>
    <row r="1" spans="1:17" x14ac:dyDescent="0.25">
      <c r="A1" s="32" t="s">
        <v>23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5</v>
      </c>
      <c r="I1" s="57" t="s">
        <v>25</v>
      </c>
      <c r="J1" s="57"/>
      <c r="K1" s="1"/>
      <c r="L1" s="25" t="s">
        <v>6</v>
      </c>
      <c r="M1" s="26" t="s">
        <v>7</v>
      </c>
      <c r="N1" s="27" t="s">
        <v>24</v>
      </c>
      <c r="O1" s="2"/>
      <c r="Q1" s="14"/>
    </row>
    <row r="2" spans="1:17" x14ac:dyDescent="0.25">
      <c r="A2" s="3">
        <v>44043</v>
      </c>
      <c r="B2" s="3">
        <v>44074</v>
      </c>
      <c r="C2" s="4">
        <f t="shared" ref="C2:C13" si="0">B2-A2</f>
        <v>31</v>
      </c>
      <c r="D2" s="5" t="s">
        <v>76</v>
      </c>
      <c r="E2" s="6">
        <v>94</v>
      </c>
      <c r="F2" s="15">
        <f>(C2*E2)</f>
        <v>2914</v>
      </c>
      <c r="I2" s="13" t="s">
        <v>40</v>
      </c>
      <c r="J2" s="28">
        <v>850</v>
      </c>
      <c r="K2" s="9"/>
      <c r="L2" s="10">
        <f t="shared" ref="L2:L13" si="1">B2</f>
        <v>44074</v>
      </c>
      <c r="M2" s="7">
        <f>IF(WEEKDAY(L2,2)=3,16,18)</f>
        <v>18</v>
      </c>
      <c r="N2" s="7">
        <v>8.6</v>
      </c>
      <c r="O2" s="11"/>
    </row>
    <row r="3" spans="1:17" x14ac:dyDescent="0.25">
      <c r="A3" s="3"/>
      <c r="B3" s="3"/>
      <c r="C3" s="4"/>
      <c r="D3" s="5"/>
      <c r="E3" s="6"/>
      <c r="F3" s="15"/>
      <c r="I3" s="29" t="s">
        <v>26</v>
      </c>
      <c r="J3" s="28">
        <v>6.5</v>
      </c>
      <c r="L3" s="10"/>
      <c r="M3" s="7"/>
      <c r="N3" s="7"/>
      <c r="O3" s="11"/>
    </row>
    <row r="4" spans="1:17" x14ac:dyDescent="0.25">
      <c r="A4" s="3"/>
      <c r="B4" s="3"/>
      <c r="C4" s="4"/>
      <c r="D4" s="5"/>
      <c r="E4" s="6"/>
      <c r="F4" s="15"/>
      <c r="I4" s="29" t="s">
        <v>18</v>
      </c>
      <c r="J4" s="28">
        <v>14.58</v>
      </c>
      <c r="L4" s="10"/>
      <c r="M4" s="7"/>
      <c r="N4" s="7"/>
      <c r="O4" s="11"/>
    </row>
    <row r="5" spans="1:17" x14ac:dyDescent="0.25">
      <c r="A5" s="3"/>
      <c r="B5" s="3"/>
      <c r="C5" s="4"/>
      <c r="D5" s="5"/>
      <c r="E5" s="6"/>
      <c r="F5" s="15"/>
      <c r="I5" s="29" t="s">
        <v>30</v>
      </c>
      <c r="J5" s="28">
        <v>66.25</v>
      </c>
      <c r="L5" s="10"/>
      <c r="M5" s="7"/>
      <c r="N5" s="7"/>
      <c r="O5" s="11"/>
    </row>
    <row r="6" spans="1:17" x14ac:dyDescent="0.25">
      <c r="A6" s="3"/>
      <c r="B6" s="3"/>
      <c r="C6" s="4"/>
      <c r="D6" s="5"/>
      <c r="E6" s="6"/>
      <c r="F6" s="15"/>
      <c r="I6" s="29" t="s">
        <v>31</v>
      </c>
      <c r="J6" s="28">
        <v>52.5</v>
      </c>
      <c r="L6" s="10"/>
      <c r="M6" s="7"/>
      <c r="N6" s="7"/>
      <c r="O6" s="11"/>
    </row>
    <row r="7" spans="1:17" x14ac:dyDescent="0.25">
      <c r="A7" s="3"/>
      <c r="B7" s="3"/>
      <c r="C7" s="4"/>
      <c r="D7" s="5"/>
      <c r="E7" s="6"/>
      <c r="F7" s="15"/>
      <c r="I7" s="29" t="s">
        <v>32</v>
      </c>
      <c r="J7" s="28">
        <v>80</v>
      </c>
      <c r="L7" s="10"/>
      <c r="M7" s="7"/>
      <c r="N7" s="7"/>
      <c r="O7" s="11"/>
    </row>
    <row r="8" spans="1:17" x14ac:dyDescent="0.25">
      <c r="A8" s="3"/>
      <c r="B8" s="3"/>
      <c r="C8" s="4"/>
      <c r="D8" s="5"/>
      <c r="E8" s="6"/>
      <c r="F8" s="15"/>
      <c r="I8" s="29" t="s">
        <v>33</v>
      </c>
      <c r="J8" s="28">
        <f>F14*0.1</f>
        <v>291.40000000000003</v>
      </c>
      <c r="K8" s="45"/>
      <c r="L8" s="10"/>
      <c r="M8" s="7"/>
      <c r="N8" s="7"/>
      <c r="O8" s="11"/>
    </row>
    <row r="9" spans="1:17" x14ac:dyDescent="0.25">
      <c r="A9" s="3"/>
      <c r="B9" s="3"/>
      <c r="C9" s="4"/>
      <c r="D9" s="5"/>
      <c r="E9" s="6"/>
      <c r="F9" s="15"/>
      <c r="I9" s="29" t="s">
        <v>4</v>
      </c>
      <c r="J9" s="28">
        <f>SUM(M2:M13)</f>
        <v>18</v>
      </c>
      <c r="L9" s="10"/>
      <c r="M9" s="7"/>
      <c r="N9" s="7"/>
      <c r="O9" s="11"/>
    </row>
    <row r="10" spans="1:17" x14ac:dyDescent="0.25">
      <c r="A10" s="3"/>
      <c r="B10" s="3"/>
      <c r="C10" s="4"/>
      <c r="D10" s="5"/>
      <c r="E10" s="6"/>
      <c r="F10" s="15"/>
      <c r="I10" s="29" t="s">
        <v>24</v>
      </c>
      <c r="J10" s="28">
        <f>SUM(N2:N14)</f>
        <v>8.6</v>
      </c>
      <c r="L10" s="10"/>
      <c r="M10" s="7"/>
      <c r="N10" s="7"/>
      <c r="O10" s="11"/>
    </row>
    <row r="11" spans="1:17" x14ac:dyDescent="0.25">
      <c r="A11" s="3"/>
      <c r="B11" s="3"/>
      <c r="C11" s="4"/>
      <c r="D11" s="5"/>
      <c r="E11" s="6"/>
      <c r="F11" s="15"/>
      <c r="I11" s="29" t="s">
        <v>12</v>
      </c>
      <c r="J11" s="28">
        <v>75</v>
      </c>
      <c r="L11" s="10"/>
      <c r="M11" s="7"/>
      <c r="N11" s="7"/>
      <c r="O11" s="11"/>
    </row>
    <row r="12" spans="1:17" x14ac:dyDescent="0.25">
      <c r="A12" s="3"/>
      <c r="B12" s="3"/>
      <c r="C12" s="4"/>
      <c r="D12" s="5"/>
      <c r="E12" s="6"/>
      <c r="F12" s="15"/>
      <c r="I12" s="29" t="s">
        <v>27</v>
      </c>
      <c r="J12" s="28">
        <v>9.43</v>
      </c>
      <c r="L12" s="10"/>
      <c r="M12" s="7"/>
      <c r="N12" s="7"/>
      <c r="O12" s="11"/>
    </row>
    <row r="13" spans="1:17" x14ac:dyDescent="0.25">
      <c r="A13" s="3"/>
      <c r="B13" s="3"/>
      <c r="C13" s="4"/>
      <c r="D13" s="5"/>
      <c r="E13" s="6"/>
      <c r="F13" s="15"/>
      <c r="I13" s="29" t="s">
        <v>28</v>
      </c>
      <c r="J13" s="28">
        <v>17.100000000000001</v>
      </c>
      <c r="L13" s="10"/>
      <c r="M13" s="7"/>
      <c r="N13" s="7"/>
      <c r="O13" s="11"/>
    </row>
    <row r="14" spans="1:17" x14ac:dyDescent="0.25">
      <c r="A14" s="10"/>
      <c r="B14" s="10"/>
      <c r="C14" s="4"/>
      <c r="E14" s="54" t="s">
        <v>81</v>
      </c>
      <c r="F14" s="31">
        <f>SUM(F2:F13)</f>
        <v>2914</v>
      </c>
      <c r="I14" s="29" t="s">
        <v>29</v>
      </c>
      <c r="J14" s="28">
        <v>29.9</v>
      </c>
      <c r="N14" s="7"/>
      <c r="O14" s="11"/>
    </row>
    <row r="15" spans="1:17" x14ac:dyDescent="0.25">
      <c r="A15" s="16"/>
      <c r="B15" s="16"/>
      <c r="C15" s="4"/>
      <c r="E15" s="53" t="s">
        <v>80</v>
      </c>
      <c r="F15" s="17">
        <f>SUM(C:C)</f>
        <v>31</v>
      </c>
      <c r="I15" s="29" t="s">
        <v>34</v>
      </c>
      <c r="J15" s="28">
        <v>12.5</v>
      </c>
      <c r="K15" s="12"/>
      <c r="N15" s="7"/>
      <c r="O15" s="11"/>
    </row>
    <row r="16" spans="1:17" x14ac:dyDescent="0.25">
      <c r="A16" s="18"/>
      <c r="B16" s="10"/>
      <c r="C16" s="4"/>
      <c r="F16" s="17">
        <f>DAY(EOMONTH(B2,0))</f>
        <v>31</v>
      </c>
      <c r="I16" s="30" t="s">
        <v>21</v>
      </c>
      <c r="J16" s="9">
        <f>SUM(J2:J15)</f>
        <v>1531.76</v>
      </c>
      <c r="K16" s="12"/>
      <c r="L16" s="10"/>
      <c r="M16" s="7"/>
      <c r="N16" s="7"/>
      <c r="O16" s="11"/>
    </row>
    <row r="17" spans="1:15" x14ac:dyDescent="0.25">
      <c r="A17" s="20"/>
      <c r="B17" s="21"/>
      <c r="F17" s="24">
        <f>F15/F16</f>
        <v>1</v>
      </c>
      <c r="K17" s="12"/>
      <c r="L17" s="11"/>
      <c r="M17" s="7"/>
      <c r="N17" s="7"/>
      <c r="O17" s="11"/>
    </row>
    <row r="18" spans="1:15" x14ac:dyDescent="0.25">
      <c r="A18" s="23"/>
      <c r="B18" s="21"/>
      <c r="F18" s="22"/>
      <c r="K18" s="13"/>
      <c r="L18" s="11"/>
      <c r="N18" s="7"/>
      <c r="O18" s="11"/>
    </row>
    <row r="19" spans="1:15" x14ac:dyDescent="0.25">
      <c r="I19" s="47" t="s">
        <v>39</v>
      </c>
      <c r="J19" s="8">
        <f>(F14*12)/F20</f>
        <v>0.22706493506493505</v>
      </c>
      <c r="K19" s="13" t="s">
        <v>48</v>
      </c>
      <c r="L19" s="11"/>
      <c r="N19" s="7"/>
      <c r="O19" s="11"/>
    </row>
    <row r="20" spans="1:15" x14ac:dyDescent="0.25">
      <c r="D20" s="50" t="s">
        <v>47</v>
      </c>
      <c r="E20" s="50"/>
      <c r="F20" s="51">
        <v>154000</v>
      </c>
      <c r="I20" s="46" t="s">
        <v>37</v>
      </c>
      <c r="J20" s="8">
        <f>((F14-J16)*12)/F20</f>
        <v>0.10770701298701299</v>
      </c>
      <c r="K20" s="13" t="s">
        <v>49</v>
      </c>
      <c r="L20" s="11"/>
      <c r="M20" s="7"/>
      <c r="N20" s="7"/>
      <c r="O20" s="11"/>
    </row>
    <row r="21" spans="1:15" x14ac:dyDescent="0.25">
      <c r="D21" t="s">
        <v>42</v>
      </c>
      <c r="E21" s="22"/>
      <c r="F21" s="15">
        <v>130000</v>
      </c>
      <c r="I21" s="43" t="s">
        <v>89</v>
      </c>
      <c r="J21" s="42">
        <f>F14-J16</f>
        <v>1382.24</v>
      </c>
      <c r="K21" s="13"/>
      <c r="L21" s="11"/>
      <c r="N21" s="7"/>
      <c r="O21" s="11"/>
    </row>
    <row r="22" spans="1:15" x14ac:dyDescent="0.25">
      <c r="D22" t="s">
        <v>43</v>
      </c>
      <c r="E22" s="22"/>
      <c r="F22" s="15">
        <v>10400</v>
      </c>
      <c r="I22" s="36"/>
      <c r="J22" s="36"/>
      <c r="K22" s="13"/>
      <c r="L22" s="11"/>
      <c r="N22" s="7"/>
      <c r="O22" s="11"/>
    </row>
    <row r="23" spans="1:15" x14ac:dyDescent="0.25">
      <c r="D23" t="s">
        <v>44</v>
      </c>
      <c r="E23" s="22"/>
      <c r="F23" s="15">
        <v>3500</v>
      </c>
      <c r="H23" s="36"/>
      <c r="I23" s="44" t="s">
        <v>41</v>
      </c>
      <c r="J23" s="28">
        <v>94</v>
      </c>
      <c r="K23" s="34" t="s">
        <v>50</v>
      </c>
      <c r="L23" s="11"/>
      <c r="N23" s="7"/>
      <c r="O23" s="11"/>
    </row>
    <row r="24" spans="1:15" x14ac:dyDescent="0.25">
      <c r="D24" t="s">
        <v>46</v>
      </c>
      <c r="F24" s="49">
        <v>7500</v>
      </c>
      <c r="H24" s="36"/>
      <c r="I24" s="34" t="s">
        <v>36</v>
      </c>
      <c r="J24" s="28">
        <v>-21.6</v>
      </c>
      <c r="K24" s="48" t="s">
        <v>51</v>
      </c>
      <c r="L24" s="11"/>
      <c r="N24" s="7"/>
      <c r="O24" s="11"/>
    </row>
    <row r="25" spans="1:15" x14ac:dyDescent="0.25">
      <c r="D25" t="s">
        <v>45</v>
      </c>
      <c r="E25" s="22"/>
      <c r="F25" s="15">
        <v>2600</v>
      </c>
      <c r="H25" s="36"/>
      <c r="I25" s="46" t="s">
        <v>38</v>
      </c>
      <c r="J25" s="8">
        <f>((F14-J16-J23-J24)*12)/F20</f>
        <v>0.10206545454545453</v>
      </c>
      <c r="K25" s="36"/>
      <c r="L25" s="11"/>
    </row>
    <row r="26" spans="1:15" x14ac:dyDescent="0.25">
      <c r="H26" s="37"/>
      <c r="I26" s="43" t="s">
        <v>90</v>
      </c>
      <c r="J26" s="52">
        <f>J21-J23+J24</f>
        <v>1266.6400000000001</v>
      </c>
      <c r="K26" s="38"/>
      <c r="L26" s="11"/>
    </row>
    <row r="27" spans="1:15" x14ac:dyDescent="0.25">
      <c r="H27" s="37"/>
      <c r="K27" s="38"/>
    </row>
    <row r="28" spans="1:15" x14ac:dyDescent="0.25">
      <c r="H28" s="37"/>
      <c r="K28" s="36"/>
    </row>
    <row r="29" spans="1:15" x14ac:dyDescent="0.25">
      <c r="H29" s="37"/>
      <c r="K29" s="39"/>
    </row>
    <row r="30" spans="1:15" x14ac:dyDescent="0.25">
      <c r="H30" s="37"/>
      <c r="I30" s="34"/>
      <c r="J30" s="36"/>
      <c r="K30" s="35"/>
    </row>
    <row r="31" spans="1:15" x14ac:dyDescent="0.25">
      <c r="H31" s="37"/>
      <c r="I31" s="34"/>
      <c r="J31" s="36"/>
      <c r="K31" s="36"/>
    </row>
    <row r="32" spans="1:15" x14ac:dyDescent="0.25">
      <c r="H32" s="37"/>
      <c r="I32" s="34"/>
      <c r="J32" s="36"/>
      <c r="K32" s="36"/>
    </row>
    <row r="33" spans="8:11" x14ac:dyDescent="0.25">
      <c r="H33" s="37"/>
      <c r="I33" s="34"/>
      <c r="J33" s="36"/>
      <c r="K33" s="36"/>
    </row>
    <row r="34" spans="8:11" x14ac:dyDescent="0.25">
      <c r="H34" s="37"/>
      <c r="I34" s="34"/>
      <c r="J34" s="36"/>
      <c r="K34" s="36"/>
    </row>
    <row r="35" spans="8:11" x14ac:dyDescent="0.25">
      <c r="H35" s="36"/>
      <c r="I35" s="34"/>
      <c r="J35" s="36"/>
      <c r="K35" s="36"/>
    </row>
    <row r="36" spans="8:11" x14ac:dyDescent="0.25">
      <c r="H36" s="36"/>
      <c r="I36" s="36"/>
      <c r="J36" s="36"/>
      <c r="K36" s="36"/>
    </row>
    <row r="37" spans="8:11" x14ac:dyDescent="0.25">
      <c r="H37" s="40"/>
      <c r="I37" s="38"/>
      <c r="J37" s="36"/>
      <c r="K37" s="36"/>
    </row>
    <row r="38" spans="8:11" x14ac:dyDescent="0.25">
      <c r="H38" s="40"/>
      <c r="I38" s="38"/>
      <c r="J38" s="36"/>
      <c r="K38" s="36"/>
    </row>
    <row r="40" spans="8:11" x14ac:dyDescent="0.25">
      <c r="I40" s="17"/>
    </row>
    <row r="41" spans="8:11" x14ac:dyDescent="0.25">
      <c r="I41" s="19"/>
    </row>
  </sheetData>
  <mergeCells count="1">
    <mergeCell ref="I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Bilan</vt:lpstr>
      <vt:lpstr>Jan20</vt:lpstr>
      <vt:lpstr>Fev20</vt:lpstr>
      <vt:lpstr>Mar20</vt:lpstr>
      <vt:lpstr>Avr20</vt:lpstr>
      <vt:lpstr>Mai20</vt:lpstr>
      <vt:lpstr>Juin20</vt:lpstr>
      <vt:lpstr>Jui20</vt:lpstr>
      <vt:lpstr>Aout20</vt:lpstr>
      <vt:lpstr>Sep20</vt:lpstr>
      <vt:lpstr>Oct20</vt:lpstr>
      <vt:lpstr>Nov20</vt:lpstr>
      <vt:lpstr>Dec20</vt:lpstr>
      <vt:lpstr>Jan21</vt:lpstr>
      <vt:lpstr>Fev21</vt:lpstr>
      <vt:lpstr>Mar21</vt:lpstr>
      <vt:lpstr>Avr21</vt:lpstr>
      <vt:lpstr>Mai21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 Ling LI</dc:creator>
  <cp:lastModifiedBy>USER</cp:lastModifiedBy>
  <dcterms:created xsi:type="dcterms:W3CDTF">2021-04-06T13:32:16Z</dcterms:created>
  <dcterms:modified xsi:type="dcterms:W3CDTF">2021-04-30T14:33:41Z</dcterms:modified>
</cp:coreProperties>
</file>